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ry\Documents\AARDVARK COMPANIES\AA Small Biotechnology\RGEN\DLS Research\2016\2Q, 2016\"/>
    </mc:Choice>
  </mc:AlternateContent>
  <bookViews>
    <workbookView xWindow="0" yWindow="0" windowWidth="24000" windowHeight="9135"/>
  </bookViews>
  <sheets>
    <sheet name="Product Sales" sheetId="1" r:id="rId1"/>
    <sheet name="Geographic Mix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G40" i="1"/>
  <c r="F40" i="1"/>
  <c r="E40" i="1"/>
  <c r="G39" i="1"/>
  <c r="F39" i="1"/>
  <c r="E39" i="1"/>
  <c r="G38" i="1"/>
  <c r="F38" i="1"/>
  <c r="E38" i="1"/>
  <c r="G36" i="1"/>
  <c r="F36" i="1"/>
  <c r="E36" i="1"/>
  <c r="G28" i="1"/>
  <c r="F28" i="1"/>
  <c r="E28" i="1"/>
  <c r="D40" i="1"/>
  <c r="D39" i="1"/>
  <c r="D38" i="1"/>
  <c r="D36" i="1"/>
  <c r="G35" i="1"/>
  <c r="F35" i="1"/>
  <c r="E35" i="1"/>
  <c r="D35" i="1"/>
  <c r="D34" i="1"/>
  <c r="D25" i="1"/>
  <c r="D16" i="1"/>
  <c r="E16" i="1" s="1"/>
  <c r="G31" i="1"/>
  <c r="F31" i="1"/>
  <c r="E31" i="1"/>
  <c r="D31" i="1"/>
  <c r="G30" i="1"/>
  <c r="F30" i="1"/>
  <c r="E30" i="1"/>
  <c r="D30" i="1"/>
  <c r="G29" i="1"/>
  <c r="F29" i="1"/>
  <c r="E29" i="1"/>
  <c r="D29" i="1"/>
  <c r="G27" i="1"/>
  <c r="F27" i="1"/>
  <c r="E27" i="1"/>
  <c r="D27" i="1"/>
  <c r="G26" i="1"/>
  <c r="F26" i="1"/>
  <c r="E26" i="1"/>
  <c r="D26" i="1"/>
  <c r="D10" i="2"/>
  <c r="D9" i="2"/>
  <c r="D8" i="2"/>
  <c r="D7" i="2"/>
  <c r="D6" i="2"/>
  <c r="B6" i="2"/>
  <c r="C6" i="2"/>
  <c r="C9" i="2"/>
  <c r="B9" i="2"/>
  <c r="C8" i="2"/>
  <c r="B8" i="2"/>
  <c r="C7" i="2"/>
  <c r="B7" i="2"/>
  <c r="C40" i="1"/>
  <c r="B40" i="1"/>
  <c r="C39" i="1"/>
  <c r="B39" i="1"/>
  <c r="C38" i="1"/>
  <c r="B38" i="1"/>
  <c r="B37" i="1"/>
  <c r="C36" i="1"/>
  <c r="B36" i="1"/>
  <c r="C35" i="1"/>
  <c r="B35" i="1"/>
  <c r="B34" i="1"/>
  <c r="C31" i="1"/>
  <c r="C30" i="1"/>
  <c r="C29" i="1"/>
  <c r="C27" i="1"/>
  <c r="C26" i="1"/>
  <c r="C14" i="1"/>
  <c r="D14" i="1" s="1"/>
  <c r="E14" i="1" s="1"/>
  <c r="F14" i="1" s="1"/>
  <c r="G14" i="1" s="1"/>
  <c r="C10" i="1"/>
  <c r="D9" i="1"/>
  <c r="B9" i="1"/>
  <c r="B10" i="1" s="1"/>
  <c r="E8" i="1"/>
  <c r="F8" i="1" s="1"/>
  <c r="G8" i="1" s="1"/>
  <c r="D8" i="1"/>
  <c r="E7" i="1"/>
  <c r="F7" i="1" s="1"/>
  <c r="G7" i="1" s="1"/>
  <c r="D6" i="1"/>
  <c r="E6" i="1" s="1"/>
  <c r="F6" i="1" s="1"/>
  <c r="G6" i="1" s="1"/>
  <c r="D5" i="1"/>
  <c r="E5" i="1" s="1"/>
  <c r="F5" i="1" s="1"/>
  <c r="G5" i="1" s="1"/>
  <c r="D4" i="1"/>
  <c r="E4" i="1" s="1"/>
  <c r="F4" i="1" s="1"/>
  <c r="G4" i="1" s="1"/>
  <c r="F16" i="1" l="1"/>
  <c r="E34" i="1"/>
  <c r="E25" i="1"/>
  <c r="C25" i="1"/>
  <c r="C34" i="1"/>
  <c r="D10" i="1"/>
  <c r="E9" i="1"/>
  <c r="G16" i="1" l="1"/>
  <c r="F34" i="1"/>
  <c r="F25" i="1"/>
  <c r="F9" i="1"/>
  <c r="E10" i="1"/>
  <c r="G34" i="1" l="1"/>
  <c r="G25" i="1"/>
  <c r="G9" i="1"/>
  <c r="F10" i="1"/>
  <c r="G10" i="1" l="1"/>
</calcChain>
</file>

<file path=xl/sharedStrings.xml><?xml version="1.0" encoding="utf-8"?>
<sst xmlns="http://schemas.openxmlformats.org/spreadsheetml/2006/main" count="47" uniqueCount="22">
  <si>
    <t>Sales</t>
  </si>
  <si>
    <t>Bulk Protein A</t>
  </si>
  <si>
    <t>OPUS Chromatography Columns</t>
  </si>
  <si>
    <t>ATF Cell Filtration</t>
  </si>
  <si>
    <t>Atoll</t>
  </si>
  <si>
    <t>Growth factors</t>
  </si>
  <si>
    <t>Other</t>
  </si>
  <si>
    <t>Total Bioprocessing Revenue:</t>
  </si>
  <si>
    <t>Sales ($millions)</t>
  </si>
  <si>
    <t>Year OverYear Increase</t>
  </si>
  <si>
    <t>Percent of Total Revenue</t>
  </si>
  <si>
    <t>Total Bioprocessing Revenue</t>
  </si>
  <si>
    <t>United States</t>
  </si>
  <si>
    <t>Sweden</t>
  </si>
  <si>
    <t>United Kingdom</t>
  </si>
  <si>
    <t xml:space="preserve">Sales ($ miullions) </t>
  </si>
  <si>
    <t xml:space="preserve">Six Months </t>
  </si>
  <si>
    <t xml:space="preserve">Total </t>
  </si>
  <si>
    <t>Sales by Manufacturing Region</t>
  </si>
  <si>
    <t>Total</t>
  </si>
  <si>
    <t>% increase</t>
  </si>
  <si>
    <t>Estimated Sales of Repligen's Key Product Segments 2014-2019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</si>
</sst>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&quot;$&quot;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u/>
      <sz val="12"/>
      <color theme="1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38" fontId="5" fillId="0" borderId="0" xfId="0" applyNumberFormat="1" applyFont="1"/>
    <xf numFmtId="0" fontId="6" fillId="0" borderId="0" xfId="0" applyFont="1" applyAlignment="1">
      <alignment horizontal="center"/>
    </xf>
    <xf numFmtId="165" fontId="5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/>
    <xf numFmtId="0" fontId="6" fillId="0" borderId="0" xfId="0" applyFont="1" applyAlignment="1">
      <alignment horizontal="center"/>
    </xf>
    <xf numFmtId="9" fontId="4" fillId="0" borderId="0" xfId="0" applyNumberFormat="1" applyFont="1"/>
    <xf numFmtId="9" fontId="7" fillId="0" borderId="0" xfId="0" applyNumberFormat="1" applyFont="1"/>
    <xf numFmtId="164" fontId="8" fillId="0" borderId="0" xfId="0" applyNumberFormat="1" applyFont="1"/>
    <xf numFmtId="0" fontId="6" fillId="0" borderId="0" xfId="0" applyFont="1"/>
    <xf numFmtId="1" fontId="4" fillId="0" borderId="0" xfId="0" applyNumberFormat="1" applyFont="1"/>
    <xf numFmtId="0" fontId="3" fillId="0" borderId="0" xfId="0" applyFont="1" applyAlignment="1">
      <alignment horizontal="center"/>
    </xf>
    <xf numFmtId="166" fontId="1" fillId="0" borderId="0" xfId="0" applyNumberFormat="1" applyFont="1"/>
    <xf numFmtId="9" fontId="1" fillId="0" borderId="0" xfId="0" applyNumberFormat="1" applyFont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10" workbookViewId="0">
      <selection activeCell="A12" sqref="A12:G12"/>
    </sheetView>
  </sheetViews>
  <sheetFormatPr defaultRowHeight="15" x14ac:dyDescent="0.2"/>
  <cols>
    <col min="1" max="1" width="39.5703125" style="7" bestFit="1" customWidth="1"/>
    <col min="2" max="7" width="10.7109375" style="7" customWidth="1"/>
    <col min="8" max="16384" width="9.140625" style="7"/>
  </cols>
  <sheetData>
    <row r="2" spans="1:7" s="20" customFormat="1" x14ac:dyDescent="0.2"/>
    <row r="3" spans="1:7" x14ac:dyDescent="0.2">
      <c r="A3" s="8" t="s">
        <v>0</v>
      </c>
      <c r="B3" s="9">
        <v>20.14</v>
      </c>
      <c r="C3" s="9">
        <v>20.149999999999999</v>
      </c>
      <c r="D3" s="13">
        <v>2016</v>
      </c>
      <c r="E3" s="9">
        <v>20.170000000000002</v>
      </c>
      <c r="F3" s="9">
        <v>20.18</v>
      </c>
      <c r="G3" s="9">
        <v>20.190000000000001</v>
      </c>
    </row>
    <row r="4" spans="1:7" x14ac:dyDescent="0.2">
      <c r="A4" s="10" t="s">
        <v>1</v>
      </c>
      <c r="B4" s="10">
        <v>35145692.628419153</v>
      </c>
      <c r="C4" s="10">
        <v>43424263.839811541</v>
      </c>
      <c r="D4" s="10">
        <f>1.12*C4</f>
        <v>48635175.500588931</v>
      </c>
      <c r="E4" s="10">
        <f>1.12*D4</f>
        <v>54471396.56065961</v>
      </c>
      <c r="F4" s="10">
        <f>1.11*E4</f>
        <v>60463250.182332173</v>
      </c>
      <c r="G4" s="10">
        <f>1.11*F4</f>
        <v>67114207.702388719</v>
      </c>
    </row>
    <row r="5" spans="1:7" x14ac:dyDescent="0.2">
      <c r="A5" s="10" t="s">
        <v>2</v>
      </c>
      <c r="B5" s="10">
        <v>5000000</v>
      </c>
      <c r="C5" s="10">
        <v>7243816.2544169612</v>
      </c>
      <c r="D5" s="10">
        <f>2*C5</f>
        <v>14487632.508833922</v>
      </c>
      <c r="E5" s="10">
        <f>1.75*D5</f>
        <v>25353356.890459366</v>
      </c>
      <c r="F5" s="10">
        <f>1.5*E5</f>
        <v>38030035.335689053</v>
      </c>
      <c r="G5" s="10">
        <f>1.3*F5</f>
        <v>49439045.936395772</v>
      </c>
    </row>
    <row r="6" spans="1:7" x14ac:dyDescent="0.2">
      <c r="A6" s="10" t="s">
        <v>3</v>
      </c>
      <c r="B6" s="10">
        <v>6250000</v>
      </c>
      <c r="C6" s="10">
        <v>14497290.930506477</v>
      </c>
      <c r="D6" s="10">
        <f>1.275*C6</f>
        <v>18484045.936395757</v>
      </c>
      <c r="E6" s="10">
        <f>1.3*D6</f>
        <v>24029259.717314485</v>
      </c>
      <c r="F6" s="10">
        <f>1.275*E6</f>
        <v>30637306.139575966</v>
      </c>
      <c r="G6" s="10">
        <f>1.25*F6</f>
        <v>38296632.674469955</v>
      </c>
    </row>
    <row r="7" spans="1:7" x14ac:dyDescent="0.2">
      <c r="A7" s="10" t="s">
        <v>4</v>
      </c>
      <c r="B7" s="10"/>
      <c r="C7" s="10"/>
      <c r="D7" s="10">
        <v>3500000</v>
      </c>
      <c r="E7" s="10">
        <f>2*D7</f>
        <v>7000000</v>
      </c>
      <c r="F7" s="10">
        <f>1.65*E7</f>
        <v>11550000</v>
      </c>
      <c r="G7" s="10">
        <f>1.45*F7</f>
        <v>16747500</v>
      </c>
    </row>
    <row r="8" spans="1:7" x14ac:dyDescent="0.2">
      <c r="A8" s="10" t="s">
        <v>5</v>
      </c>
      <c r="B8" s="10">
        <v>9666667</v>
      </c>
      <c r="C8" s="10">
        <v>12196654.888103651</v>
      </c>
      <c r="D8" s="10">
        <f>1.15*C8</f>
        <v>14026153.121319197</v>
      </c>
      <c r="E8" s="10">
        <f>1.15*D8</f>
        <v>16130076.089517076</v>
      </c>
      <c r="F8" s="10">
        <f>1.15*E8</f>
        <v>18549587.502944637</v>
      </c>
      <c r="G8" s="10">
        <f>1.15*F8</f>
        <v>21332025.62838633</v>
      </c>
    </row>
    <row r="9" spans="1:7" x14ac:dyDescent="0.2">
      <c r="A9" s="10" t="s">
        <v>6</v>
      </c>
      <c r="B9" s="10">
        <f>4505000-135851</f>
        <v>4369149</v>
      </c>
      <c r="C9" s="10">
        <v>4641899.173144877</v>
      </c>
      <c r="D9" s="10">
        <f>1.005*C9-103721</f>
        <v>4561387.669010601</v>
      </c>
      <c r="E9" s="10">
        <f>1.005*D9</f>
        <v>4584194.6073556533</v>
      </c>
      <c r="F9" s="10">
        <f>1.005*E9</f>
        <v>4607115.5803924315</v>
      </c>
      <c r="G9" s="10">
        <f>1.005*F9</f>
        <v>4630151.1582943927</v>
      </c>
    </row>
    <row r="10" spans="1:7" x14ac:dyDescent="0.2">
      <c r="A10" s="10" t="s">
        <v>7</v>
      </c>
      <c r="B10" s="10">
        <f t="shared" ref="B10:G10" si="0">B9+B8+B6+B5+B4</f>
        <v>60431508.628419153</v>
      </c>
      <c r="C10" s="10">
        <f t="shared" si="0"/>
        <v>82003925.085983515</v>
      </c>
      <c r="D10" s="10">
        <f>D9+D8+D6+D5+D4+D7</f>
        <v>103694394.73614842</v>
      </c>
      <c r="E10" s="10">
        <f t="shared" si="0"/>
        <v>124568283.8653062</v>
      </c>
      <c r="F10" s="10">
        <f t="shared" si="0"/>
        <v>152287294.74093425</v>
      </c>
      <c r="G10" s="10">
        <f t="shared" si="0"/>
        <v>180812063.09993517</v>
      </c>
    </row>
    <row r="12" spans="1:7" x14ac:dyDescent="0.2">
      <c r="A12" s="11" t="s">
        <v>21</v>
      </c>
      <c r="B12" s="11"/>
      <c r="C12" s="11"/>
      <c r="D12" s="11"/>
      <c r="E12" s="11"/>
      <c r="F12" s="11"/>
      <c r="G12" s="11"/>
    </row>
    <row r="13" spans="1:7" x14ac:dyDescent="0.2">
      <c r="B13" s="15"/>
      <c r="C13" s="15"/>
      <c r="D13" s="15"/>
      <c r="E13" s="15"/>
      <c r="F13" s="15"/>
      <c r="G13" s="15"/>
    </row>
    <row r="14" spans="1:7" x14ac:dyDescent="0.2">
      <c r="B14" s="19">
        <v>2014</v>
      </c>
      <c r="C14" s="19">
        <f t="shared" ref="C14:G14" si="1">B14+1</f>
        <v>2015</v>
      </c>
      <c r="D14" s="19">
        <f t="shared" si="1"/>
        <v>2016</v>
      </c>
      <c r="E14" s="19">
        <f t="shared" si="1"/>
        <v>2017</v>
      </c>
      <c r="F14" s="19">
        <f t="shared" si="1"/>
        <v>2018</v>
      </c>
      <c r="G14" s="19">
        <f t="shared" si="1"/>
        <v>2019</v>
      </c>
    </row>
    <row r="15" spans="1:7" x14ac:dyDescent="0.2">
      <c r="A15" s="18" t="s">
        <v>8</v>
      </c>
    </row>
    <row r="16" spans="1:7" s="13" customFormat="1" x14ac:dyDescent="0.2">
      <c r="A16" s="12" t="s">
        <v>1</v>
      </c>
      <c r="B16" s="13">
        <v>35.145692628419155</v>
      </c>
      <c r="C16" s="13">
        <v>39.011718817545265</v>
      </c>
      <c r="D16" s="13">
        <f>1.11*C16</f>
        <v>43.303007887475246</v>
      </c>
      <c r="E16" s="13">
        <f>1.1*D16</f>
        <v>47.633308676222775</v>
      </c>
      <c r="F16" s="13">
        <f t="shared" ref="F16:G16" si="2">1.1*E16</f>
        <v>52.396639543845055</v>
      </c>
      <c r="G16" s="13">
        <f t="shared" si="2"/>
        <v>57.636303498229566</v>
      </c>
    </row>
    <row r="17" spans="1:7" s="13" customFormat="1" x14ac:dyDescent="0.2">
      <c r="A17" s="12" t="s">
        <v>2</v>
      </c>
      <c r="B17" s="13">
        <v>5</v>
      </c>
      <c r="C17" s="13">
        <v>7.2438162544169611</v>
      </c>
      <c r="D17" s="13">
        <v>14.487632508833922</v>
      </c>
      <c r="E17" s="13">
        <v>25.353356890459366</v>
      </c>
      <c r="F17" s="13">
        <v>38.03003533568905</v>
      </c>
      <c r="G17" s="13">
        <v>49.439045936395772</v>
      </c>
    </row>
    <row r="18" spans="1:7" s="13" customFormat="1" x14ac:dyDescent="0.2">
      <c r="A18" s="12" t="s">
        <v>3</v>
      </c>
      <c r="B18" s="13">
        <v>6.25</v>
      </c>
      <c r="C18" s="13">
        <v>14.497290930506477</v>
      </c>
      <c r="D18" s="13">
        <v>18.484045936395756</v>
      </c>
      <c r="E18" s="13">
        <v>24.029259717314485</v>
      </c>
      <c r="F18" s="13">
        <v>30.637306139575966</v>
      </c>
      <c r="G18" s="13">
        <v>38.296632674469954</v>
      </c>
    </row>
    <row r="19" spans="1:7" s="13" customFormat="1" x14ac:dyDescent="0.2">
      <c r="A19" s="12" t="s">
        <v>4</v>
      </c>
      <c r="D19" s="13">
        <v>3.5</v>
      </c>
      <c r="E19" s="13">
        <v>7</v>
      </c>
      <c r="F19" s="13">
        <v>11.55</v>
      </c>
      <c r="G19" s="13">
        <v>16.747499999999999</v>
      </c>
    </row>
    <row r="20" spans="1:7" s="13" customFormat="1" x14ac:dyDescent="0.2">
      <c r="A20" s="12" t="s">
        <v>5</v>
      </c>
      <c r="B20" s="13">
        <v>9.6666670000000003</v>
      </c>
      <c r="C20" s="13">
        <v>12.196654888103652</v>
      </c>
      <c r="D20" s="13">
        <v>14.026153121319197</v>
      </c>
      <c r="E20" s="13">
        <v>16.130076089517075</v>
      </c>
      <c r="F20" s="13">
        <v>18.549587502944636</v>
      </c>
      <c r="G20" s="13">
        <v>21.332025628386329</v>
      </c>
    </row>
    <row r="21" spans="1:7" s="13" customFormat="1" x14ac:dyDescent="0.2">
      <c r="A21" s="12" t="s">
        <v>6</v>
      </c>
      <c r="B21" s="14">
        <v>4.3691490000000002</v>
      </c>
      <c r="C21" s="14">
        <v>4.6418991731448767</v>
      </c>
      <c r="D21" s="14">
        <v>4.5613876690106014</v>
      </c>
      <c r="E21" s="14">
        <v>4.584194607355653</v>
      </c>
      <c r="F21" s="14">
        <v>4.6071155803924313</v>
      </c>
      <c r="G21" s="14">
        <v>4.6301511582943924</v>
      </c>
    </row>
    <row r="22" spans="1:7" s="13" customFormat="1" x14ac:dyDescent="0.2">
      <c r="A22" s="12" t="s">
        <v>11</v>
      </c>
      <c r="B22" s="13">
        <v>60.431508628419152</v>
      </c>
      <c r="C22" s="13">
        <v>82.003925085983511</v>
      </c>
      <c r="D22" s="13">
        <v>103.69439473614841</v>
      </c>
      <c r="E22" s="13">
        <v>124.5682838653062</v>
      </c>
      <c r="F22" s="13">
        <v>152.28729474093424</v>
      </c>
      <c r="G22" s="13">
        <v>180.81206309993519</v>
      </c>
    </row>
    <row r="24" spans="1:7" x14ac:dyDescent="0.2">
      <c r="A24" s="19" t="s">
        <v>9</v>
      </c>
    </row>
    <row r="25" spans="1:7" x14ac:dyDescent="0.2">
      <c r="A25" s="7" t="s">
        <v>1</v>
      </c>
      <c r="B25" s="16"/>
      <c r="C25" s="16">
        <f t="shared" ref="C25:G25" si="3">C16/B16-1</f>
        <v>0.1100000000000001</v>
      </c>
      <c r="D25" s="16">
        <f t="shared" si="3"/>
        <v>0.1100000000000001</v>
      </c>
      <c r="E25" s="16">
        <f t="shared" si="3"/>
        <v>0.10000000000000009</v>
      </c>
      <c r="F25" s="16">
        <f t="shared" si="3"/>
        <v>0.10000000000000009</v>
      </c>
      <c r="G25" s="16">
        <f t="shared" si="3"/>
        <v>0.10000000000000009</v>
      </c>
    </row>
    <row r="26" spans="1:7" x14ac:dyDescent="0.2">
      <c r="A26" s="7" t="s">
        <v>2</v>
      </c>
      <c r="B26" s="16"/>
      <c r="C26" s="16">
        <f t="shared" ref="C26" si="4">C17/B17-1</f>
        <v>0.44876325088339231</v>
      </c>
      <c r="D26" s="16">
        <f t="shared" ref="D26:G26" si="5">D17/C17-1</f>
        <v>1</v>
      </c>
      <c r="E26" s="16">
        <f t="shared" si="5"/>
        <v>0.75000000000000022</v>
      </c>
      <c r="F26" s="16">
        <f t="shared" si="5"/>
        <v>0.5</v>
      </c>
      <c r="G26" s="16">
        <f t="shared" si="5"/>
        <v>0.30000000000000027</v>
      </c>
    </row>
    <row r="27" spans="1:7" x14ac:dyDescent="0.2">
      <c r="A27" s="7" t="s">
        <v>3</v>
      </c>
      <c r="B27" s="16"/>
      <c r="C27" s="16">
        <f t="shared" ref="C27" si="6">C18/B18-1</f>
        <v>1.3195665488810362</v>
      </c>
      <c r="D27" s="16">
        <f t="shared" ref="D27:G27" si="7">D18/C18-1</f>
        <v>0.27499999999999991</v>
      </c>
      <c r="E27" s="16">
        <f t="shared" si="7"/>
        <v>0.30000000000000004</v>
      </c>
      <c r="F27" s="16">
        <f t="shared" si="7"/>
        <v>0.27499999999999991</v>
      </c>
      <c r="G27" s="16">
        <f t="shared" si="7"/>
        <v>0.25</v>
      </c>
    </row>
    <row r="28" spans="1:7" x14ac:dyDescent="0.2">
      <c r="A28" s="7" t="s">
        <v>4</v>
      </c>
      <c r="B28" s="16"/>
      <c r="C28" s="16"/>
      <c r="D28" s="16"/>
      <c r="E28" s="16">
        <f t="shared" ref="D28:G29" si="8">E19/D19-1</f>
        <v>1</v>
      </c>
      <c r="F28" s="16">
        <f t="shared" si="8"/>
        <v>0.65000000000000013</v>
      </c>
      <c r="G28" s="16">
        <f t="shared" si="8"/>
        <v>0.44999999999999973</v>
      </c>
    </row>
    <row r="29" spans="1:7" x14ac:dyDescent="0.2">
      <c r="A29" s="7" t="s">
        <v>5</v>
      </c>
      <c r="B29" s="16"/>
      <c r="C29" s="16">
        <f t="shared" ref="C29" si="9">C20/B20-1</f>
        <v>0.26172287595131305</v>
      </c>
      <c r="D29" s="16">
        <f t="shared" si="8"/>
        <v>0.14999999999999991</v>
      </c>
      <c r="E29" s="16">
        <f t="shared" si="8"/>
        <v>0.14999999999999991</v>
      </c>
      <c r="F29" s="16">
        <f t="shared" si="8"/>
        <v>0.14999999999999991</v>
      </c>
      <c r="G29" s="16">
        <f t="shared" si="8"/>
        <v>0.14999999999999991</v>
      </c>
    </row>
    <row r="30" spans="1:7" x14ac:dyDescent="0.2">
      <c r="A30" s="7" t="s">
        <v>6</v>
      </c>
      <c r="B30" s="17"/>
      <c r="C30" s="17">
        <f t="shared" ref="C30" si="10">C21/B21-1</f>
        <v>6.2426383981154299E-2</v>
      </c>
      <c r="D30" s="17">
        <f t="shared" ref="D30:G30" si="11">D21/C21-1</f>
        <v>-1.7344518080027349E-2</v>
      </c>
      <c r="E30" s="17">
        <f t="shared" si="11"/>
        <v>4.9999999999996714E-3</v>
      </c>
      <c r="F30" s="17">
        <f t="shared" si="11"/>
        <v>5.0000000000001155E-3</v>
      </c>
      <c r="G30" s="17">
        <f t="shared" si="11"/>
        <v>4.9999999999996714E-3</v>
      </c>
    </row>
    <row r="31" spans="1:7" x14ac:dyDescent="0.2">
      <c r="A31" s="7" t="s">
        <v>11</v>
      </c>
      <c r="B31" s="16"/>
      <c r="C31" s="16">
        <f t="shared" ref="C31" si="12">C22/B22-1</f>
        <v>0.35697299218870548</v>
      </c>
      <c r="D31" s="16">
        <f t="shared" ref="D31:G31" si="13">D22/C22-1</f>
        <v>0.26450526151549214</v>
      </c>
      <c r="E31" s="16">
        <f t="shared" si="13"/>
        <v>0.20130200077132088</v>
      </c>
      <c r="F31" s="16">
        <f t="shared" si="13"/>
        <v>0.22252061291620739</v>
      </c>
      <c r="G31" s="16">
        <f t="shared" si="13"/>
        <v>0.18730891771060931</v>
      </c>
    </row>
    <row r="33" spans="1:7" x14ac:dyDescent="0.2">
      <c r="A33" s="19" t="s">
        <v>10</v>
      </c>
    </row>
    <row r="34" spans="1:7" s="16" customFormat="1" x14ac:dyDescent="0.2">
      <c r="A34" s="16" t="s">
        <v>1</v>
      </c>
      <c r="B34" s="16">
        <f t="shared" ref="B34:C34" si="14">B16/B$22</f>
        <v>0.58157893830721241</v>
      </c>
      <c r="C34" s="16">
        <f t="shared" si="14"/>
        <v>0.47572989679018823</v>
      </c>
      <c r="D34" s="16">
        <f t="shared" ref="D34:G34" si="15">D16/D$22</f>
        <v>0.41760220499536405</v>
      </c>
      <c r="E34" s="16">
        <f t="shared" si="15"/>
        <v>0.38238713096286975</v>
      </c>
      <c r="F34" s="16">
        <f t="shared" si="15"/>
        <v>0.34406441872239152</v>
      </c>
      <c r="G34" s="16">
        <f t="shared" si="15"/>
        <v>0.31876359635570256</v>
      </c>
    </row>
    <row r="35" spans="1:7" s="16" customFormat="1" x14ac:dyDescent="0.2">
      <c r="A35" s="16" t="s">
        <v>2</v>
      </c>
      <c r="B35" s="16">
        <f t="shared" ref="B35:C35" si="16">B17/B$22</f>
        <v>8.2738295195375081E-2</v>
      </c>
      <c r="C35" s="16">
        <f t="shared" si="16"/>
        <v>8.8334994292305014E-2</v>
      </c>
      <c r="D35" s="16">
        <f t="shared" ref="D35:G35" si="17">D17/D$22</f>
        <v>0.13971471211821884</v>
      </c>
      <c r="E35" s="16">
        <f t="shared" si="17"/>
        <v>0.20352979188405268</v>
      </c>
      <c r="F35" s="16">
        <f t="shared" si="17"/>
        <v>0.24972559529922966</v>
      </c>
      <c r="G35" s="16">
        <f t="shared" si="17"/>
        <v>0.27342780724243332</v>
      </c>
    </row>
    <row r="36" spans="1:7" s="16" customFormat="1" x14ac:dyDescent="0.2">
      <c r="A36" s="16" t="s">
        <v>3</v>
      </c>
      <c r="B36" s="16">
        <f t="shared" ref="B36:C36" si="18">B18/B$22</f>
        <v>0.10342286899421885</v>
      </c>
      <c r="C36" s="16">
        <f t="shared" si="18"/>
        <v>0.17678776857699974</v>
      </c>
      <c r="D36" s="16">
        <f t="shared" ref="D36:G37" si="19">D18/D$22</f>
        <v>0.17825501545602948</v>
      </c>
      <c r="E36" s="16">
        <f t="shared" si="19"/>
        <v>0.1929003031244852</v>
      </c>
      <c r="F36" s="16">
        <f t="shared" si="19"/>
        <v>0.20118097305290678</v>
      </c>
      <c r="G36" s="16">
        <f t="shared" si="19"/>
        <v>0.21180352692122831</v>
      </c>
    </row>
    <row r="37" spans="1:7" s="16" customFormat="1" x14ac:dyDescent="0.2">
      <c r="A37" s="16" t="s">
        <v>4</v>
      </c>
      <c r="B37" s="16">
        <f t="shared" ref="B37" si="20">B19/B$22</f>
        <v>0</v>
      </c>
      <c r="E37" s="16">
        <f t="shared" si="19"/>
        <v>5.6194079125060387E-2</v>
      </c>
      <c r="F37" s="16">
        <f t="shared" si="19"/>
        <v>7.5843490552829448E-2</v>
      </c>
      <c r="G37" s="16">
        <f t="shared" si="19"/>
        <v>9.2623797952814807E-2</v>
      </c>
    </row>
    <row r="38" spans="1:7" s="16" customFormat="1" x14ac:dyDescent="0.2">
      <c r="A38" s="16" t="s">
        <v>5</v>
      </c>
      <c r="B38" s="16">
        <f t="shared" ref="B38:C38" si="21">B20/B$22</f>
        <v>0.15996070956027816</v>
      </c>
      <c r="C38" s="16">
        <f t="shared" si="21"/>
        <v>0.1487325743897637</v>
      </c>
      <c r="D38" s="16">
        <f t="shared" ref="D38:G38" si="22">D20/D$22</f>
        <v>0.13526433282154648</v>
      </c>
      <c r="E38" s="16">
        <f t="shared" si="22"/>
        <v>0.12948782458108102</v>
      </c>
      <c r="F38" s="16">
        <f t="shared" si="22"/>
        <v>0.12180653372627399</v>
      </c>
      <c r="G38" s="16">
        <f t="shared" si="22"/>
        <v>0.11797899577417065</v>
      </c>
    </row>
    <row r="39" spans="1:7" s="16" customFormat="1" x14ac:dyDescent="0.2">
      <c r="A39" s="16" t="s">
        <v>6</v>
      </c>
      <c r="B39" s="17">
        <f t="shared" ref="B39:C39" si="23">B21/B$22</f>
        <v>7.2299187942915566E-2</v>
      </c>
      <c r="C39" s="17">
        <f t="shared" si="23"/>
        <v>5.6605816956660428E-2</v>
      </c>
      <c r="D39" s="17">
        <f t="shared" ref="D39:G39" si="24">D21/D$22</f>
        <v>4.3988758318297773E-2</v>
      </c>
      <c r="E39" s="17">
        <f t="shared" si="24"/>
        <v>3.6800656355774099E-2</v>
      </c>
      <c r="F39" s="17">
        <f t="shared" si="24"/>
        <v>3.0252790216215301E-2</v>
      </c>
      <c r="G39" s="17">
        <f t="shared" si="24"/>
        <v>2.5607534579898568E-2</v>
      </c>
    </row>
    <row r="40" spans="1:7" s="16" customFormat="1" x14ac:dyDescent="0.2">
      <c r="A40" s="16" t="s">
        <v>11</v>
      </c>
      <c r="B40" s="16">
        <f t="shared" ref="B40:C40" si="25">B22/B$22</f>
        <v>1</v>
      </c>
      <c r="C40" s="16">
        <f t="shared" si="25"/>
        <v>1</v>
      </c>
      <c r="D40" s="16">
        <f t="shared" ref="D40:G40" si="26">D22/D$22</f>
        <v>1</v>
      </c>
      <c r="E40" s="16">
        <f t="shared" si="26"/>
        <v>1</v>
      </c>
      <c r="F40" s="16">
        <f t="shared" si="26"/>
        <v>1</v>
      </c>
      <c r="G40" s="16">
        <f t="shared" si="26"/>
        <v>1</v>
      </c>
    </row>
  </sheetData>
  <mergeCells count="1">
    <mergeCell ref="A12:G12"/>
  </mergeCells>
  <pageMargins left="0.7" right="0.7" top="0.75" bottom="0.75" header="0.3" footer="0.3"/>
  <ignoredErrors>
    <ignoredError sqref="D6: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4" sqref="F14"/>
    </sheetView>
  </sheetViews>
  <sheetFormatPr defaultRowHeight="14.25" x14ac:dyDescent="0.2"/>
  <cols>
    <col min="1" max="1" width="19" style="1" customWidth="1"/>
    <col min="2" max="2" width="14.28515625" style="1" customWidth="1"/>
    <col min="3" max="3" width="14.85546875" style="1" customWidth="1"/>
    <col min="4" max="4" width="13" style="1" customWidth="1"/>
    <col min="5" max="16384" width="9.140625" style="1"/>
  </cols>
  <sheetData>
    <row r="1" spans="1:4" x14ac:dyDescent="0.2">
      <c r="A1" s="6" t="s">
        <v>18</v>
      </c>
      <c r="B1" s="6"/>
      <c r="C1" s="6"/>
    </row>
    <row r="2" spans="1:4" x14ac:dyDescent="0.2">
      <c r="A2" s="21"/>
      <c r="B2" s="21"/>
      <c r="C2" s="21"/>
    </row>
    <row r="3" spans="1:4" x14ac:dyDescent="0.2">
      <c r="B3" s="5" t="s">
        <v>16</v>
      </c>
      <c r="C3" s="5"/>
    </row>
    <row r="4" spans="1:4" x14ac:dyDescent="0.2">
      <c r="B4" s="1">
        <v>2015</v>
      </c>
      <c r="C4" s="1">
        <v>2016</v>
      </c>
      <c r="D4" s="1" t="s">
        <v>20</v>
      </c>
    </row>
    <row r="5" spans="1:4" x14ac:dyDescent="0.2">
      <c r="A5" s="1" t="s">
        <v>15</v>
      </c>
    </row>
    <row r="6" spans="1:4" s="3" customFormat="1" x14ac:dyDescent="0.2">
      <c r="A6" s="3" t="s">
        <v>12</v>
      </c>
      <c r="B6" s="22">
        <f>B13*$B$10</f>
        <v>10.568250000000001</v>
      </c>
      <c r="C6" s="22">
        <f>$C$10*C13</f>
        <v>19.41168</v>
      </c>
      <c r="D6" s="2">
        <f>C6/B6-1</f>
        <v>0.83679227875949169</v>
      </c>
    </row>
    <row r="7" spans="1:4" s="3" customFormat="1" x14ac:dyDescent="0.2">
      <c r="A7" s="3" t="s">
        <v>13</v>
      </c>
      <c r="B7" s="3">
        <f t="shared" ref="B7:B9" si="0">B14*$B$10</f>
        <v>18.60012</v>
      </c>
      <c r="C7" s="3">
        <f t="shared" ref="C7:C9" si="1">$C$10*C14</f>
        <v>16.263839999999998</v>
      </c>
      <c r="D7" s="2">
        <f t="shared" ref="D7:D10" si="2">C7/B7-1</f>
        <v>-0.12560564125392748</v>
      </c>
    </row>
    <row r="8" spans="1:4" s="3" customFormat="1" x14ac:dyDescent="0.2">
      <c r="A8" s="3" t="s">
        <v>14</v>
      </c>
      <c r="B8" s="3">
        <f t="shared" si="0"/>
        <v>7.60914</v>
      </c>
      <c r="C8" s="3">
        <f t="shared" si="1"/>
        <v>5.2464000000000004</v>
      </c>
      <c r="D8" s="2">
        <f t="shared" si="2"/>
        <v>-0.31051340887406453</v>
      </c>
    </row>
    <row r="9" spans="1:4" s="3" customFormat="1" x14ac:dyDescent="0.2">
      <c r="A9" s="3" t="s">
        <v>6</v>
      </c>
      <c r="B9" s="4">
        <f t="shared" si="0"/>
        <v>5.4954900000000002</v>
      </c>
      <c r="C9" s="4">
        <f t="shared" si="1"/>
        <v>11.54208</v>
      </c>
      <c r="D9" s="2">
        <f t="shared" si="2"/>
        <v>1.1002822314297722</v>
      </c>
    </row>
    <row r="10" spans="1:4" s="3" customFormat="1" x14ac:dyDescent="0.2">
      <c r="A10" s="3" t="s">
        <v>17</v>
      </c>
      <c r="B10" s="22">
        <v>42.273000000000003</v>
      </c>
      <c r="C10" s="22">
        <v>52.463999999999999</v>
      </c>
      <c r="D10" s="2">
        <f t="shared" si="2"/>
        <v>0.24107586402668346</v>
      </c>
    </row>
    <row r="13" spans="1:4" s="23" customFormat="1" x14ac:dyDescent="0.2">
      <c r="A13" s="23" t="s">
        <v>12</v>
      </c>
      <c r="B13" s="23">
        <v>0.25</v>
      </c>
      <c r="C13" s="23">
        <v>0.37</v>
      </c>
    </row>
    <row r="14" spans="1:4" s="23" customFormat="1" x14ac:dyDescent="0.2">
      <c r="A14" s="23" t="s">
        <v>13</v>
      </c>
      <c r="B14" s="23">
        <v>0.44</v>
      </c>
      <c r="C14" s="23">
        <v>0.31</v>
      </c>
    </row>
    <row r="15" spans="1:4" s="23" customFormat="1" x14ac:dyDescent="0.2">
      <c r="A15" s="23" t="s">
        <v>14</v>
      </c>
      <c r="B15" s="23">
        <v>0.18</v>
      </c>
      <c r="C15" s="23">
        <v>0.1</v>
      </c>
    </row>
    <row r="16" spans="1:4" s="23" customFormat="1" x14ac:dyDescent="0.2">
      <c r="A16" s="23" t="s">
        <v>6</v>
      </c>
      <c r="B16" s="24">
        <v>0.13</v>
      </c>
      <c r="C16" s="24">
        <v>0.22</v>
      </c>
    </row>
    <row r="17" spans="1:3" s="23" customFormat="1" x14ac:dyDescent="0.2">
      <c r="A17" s="23" t="s">
        <v>19</v>
      </c>
      <c r="B17" s="23">
        <v>1</v>
      </c>
      <c r="C17" s="23">
        <v>1</v>
      </c>
    </row>
  </sheetData>
  <mergeCells count="2">
    <mergeCell ref="B3:C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Sales</vt:lpstr>
      <vt:lpstr>Geographic Mix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2016-08-10T17:44:24Z</dcterms:created>
  <dcterms:modified xsi:type="dcterms:W3CDTF">2016-08-10T18:25:30Z</dcterms:modified>
</cp:coreProperties>
</file>