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80" windowHeight="4755" activeTab="1"/>
  </bookViews>
  <sheets>
    <sheet name="Income Statement" sheetId="1" r:id="rId1"/>
    <sheet name="Cash Flow" sheetId="2" r:id="rId2"/>
    <sheet name="Balance Sheet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S55" i="3" l="1"/>
  <c r="S54" i="3"/>
  <c r="S53" i="3"/>
  <c r="S52" i="3"/>
  <c r="S50" i="3"/>
  <c r="S46" i="3"/>
  <c r="S42" i="3"/>
  <c r="S37" i="3"/>
  <c r="S31" i="3"/>
  <c r="S29" i="3"/>
  <c r="S28" i="3"/>
  <c r="S24" i="3"/>
  <c r="S22" i="3"/>
  <c r="Q8" i="3"/>
  <c r="S16" i="3"/>
  <c r="S12" i="3"/>
  <c r="S11" i="3"/>
  <c r="S8" i="3"/>
  <c r="S18" i="3" s="1"/>
  <c r="S6" i="3"/>
  <c r="S4" i="3"/>
  <c r="S34" i="3"/>
  <c r="S44" i="3" s="1"/>
  <c r="S57" i="3" s="1"/>
  <c r="Y28" i="2"/>
  <c r="Y29" i="2" s="1"/>
  <c r="Z17" i="1"/>
  <c r="Z15" i="1"/>
  <c r="Y49" i="1"/>
  <c r="Y45" i="1"/>
  <c r="Y15" i="1"/>
  <c r="Y17" i="1" s="1"/>
  <c r="Y6" i="1"/>
  <c r="Y64" i="2"/>
  <c r="Y57" i="2"/>
  <c r="Y54" i="2"/>
  <c r="Y53" i="2"/>
  <c r="Y49" i="2"/>
  <c r="Y47" i="2"/>
  <c r="Y44" i="2"/>
  <c r="Y43" i="2"/>
  <c r="Y34" i="2"/>
  <c r="Y33" i="2"/>
  <c r="Y23" i="2"/>
  <c r="Y22" i="2"/>
  <c r="Y21" i="2"/>
  <c r="Y20" i="2"/>
  <c r="Y13" i="2"/>
  <c r="Y12" i="2"/>
  <c r="Y11" i="2"/>
  <c r="Y9" i="2"/>
  <c r="Y7" i="2"/>
  <c r="Y5" i="2"/>
  <c r="Y3" i="2"/>
  <c r="Q57" i="3"/>
  <c r="Q44" i="3"/>
  <c r="P42" i="3"/>
  <c r="Q42" i="3"/>
  <c r="Q34" i="3"/>
  <c r="Q18" i="3"/>
  <c r="Y8" i="3" l="1"/>
  <c r="Y6" i="3"/>
  <c r="Y4" i="3"/>
  <c r="Y34" i="3"/>
  <c r="Y44" i="3" s="1"/>
  <c r="Y28" i="3"/>
  <c r="Y22" i="3"/>
  <c r="W66" i="1" l="1"/>
  <c r="X65" i="1"/>
  <c r="W65" i="1"/>
  <c r="X64" i="1"/>
  <c r="W64" i="1"/>
  <c r="W58" i="1"/>
  <c r="X57" i="1"/>
  <c r="W57" i="1"/>
  <c r="W56" i="1"/>
  <c r="W55" i="1"/>
  <c r="W54" i="1"/>
  <c r="X53" i="1"/>
  <c r="W53" i="1"/>
  <c r="X49" i="1"/>
  <c r="X15" i="1"/>
  <c r="X17" i="1" s="1"/>
  <c r="P77" i="3"/>
  <c r="O77" i="3"/>
  <c r="N77" i="3"/>
  <c r="P76" i="3"/>
  <c r="O76" i="3"/>
  <c r="N76" i="3"/>
  <c r="P75" i="3"/>
  <c r="O75" i="3"/>
  <c r="N75" i="3"/>
  <c r="P74" i="3"/>
  <c r="O74" i="3"/>
  <c r="N74" i="3"/>
  <c r="P70" i="3"/>
  <c r="O70" i="3"/>
  <c r="N70" i="3"/>
  <c r="P69" i="3"/>
  <c r="O69" i="3"/>
  <c r="N69" i="3"/>
  <c r="P68" i="3"/>
  <c r="O68" i="3"/>
  <c r="N68" i="3"/>
  <c r="P67" i="3"/>
  <c r="O67" i="3"/>
  <c r="N67" i="3"/>
  <c r="P66" i="3"/>
  <c r="O66" i="3"/>
  <c r="N66" i="3"/>
  <c r="P65" i="3"/>
  <c r="O65" i="3"/>
  <c r="N65" i="3"/>
  <c r="P64" i="3"/>
  <c r="O64" i="3"/>
  <c r="N64" i="3"/>
  <c r="P63" i="3"/>
  <c r="O63" i="3"/>
  <c r="N63" i="3"/>
  <c r="P62" i="3"/>
  <c r="O62" i="3"/>
  <c r="N62" i="3"/>
  <c r="P61" i="3"/>
  <c r="O61" i="3"/>
  <c r="N61" i="3"/>
  <c r="P15" i="3"/>
  <c r="X64" i="2"/>
  <c r="X61" i="2"/>
  <c r="X57" i="2"/>
  <c r="X66" i="1" s="1"/>
  <c r="X53" i="2"/>
  <c r="X43" i="2"/>
  <c r="X23" i="2"/>
  <c r="X58" i="1" s="1"/>
  <c r="X21" i="2"/>
  <c r="X20" i="2"/>
  <c r="X12" i="2"/>
  <c r="X56" i="1" s="1"/>
  <c r="X11" i="2"/>
  <c r="X55" i="1" s="1"/>
  <c r="X9" i="2"/>
  <c r="X7" i="2"/>
  <c r="X54" i="1" s="1"/>
  <c r="X5" i="2"/>
  <c r="X3" i="2"/>
  <c r="AA28" i="2"/>
  <c r="AA29" i="2" s="1"/>
  <c r="AD62" i="2"/>
  <c r="AC62" i="2"/>
  <c r="Y62" i="2" s="1"/>
  <c r="AA62" i="2"/>
  <c r="AD40" i="2"/>
  <c r="AC40" i="2"/>
  <c r="AA40" i="2"/>
  <c r="AD26" i="2"/>
  <c r="AD66" i="2" s="1"/>
  <c r="AC26" i="2"/>
  <c r="Y26" i="2" s="1"/>
  <c r="AA26" i="2"/>
  <c r="Y40" i="2" l="1"/>
  <c r="X67" i="1"/>
  <c r="W59" i="1"/>
  <c r="W67" i="1"/>
  <c r="AC66" i="2"/>
  <c r="Y66" i="2" s="1"/>
  <c r="Y69" i="2" s="1"/>
  <c r="X59" i="1"/>
  <c r="AA66" i="2"/>
  <c r="W62" i="2" l="1"/>
  <c r="W40" i="2"/>
  <c r="X40" i="2" s="1"/>
  <c r="W28" i="2"/>
  <c r="W26" i="2"/>
  <c r="W49" i="1"/>
  <c r="O42" i="3"/>
  <c r="P55" i="3"/>
  <c r="O55" i="3"/>
  <c r="P34" i="3"/>
  <c r="O34" i="3"/>
  <c r="N34" i="3"/>
  <c r="P8" i="3"/>
  <c r="P18" i="3" s="1"/>
  <c r="O8" i="3"/>
  <c r="O18" i="3" s="1"/>
  <c r="W45" i="1"/>
  <c r="W31" i="1"/>
  <c r="Y29" i="1"/>
  <c r="Y31" i="1" s="1"/>
  <c r="X29" i="1"/>
  <c r="X31" i="1" s="1"/>
  <c r="X45" i="1" s="1"/>
  <c r="W29" i="1"/>
  <c r="W15" i="1"/>
  <c r="W17" i="1" s="1"/>
  <c r="X6" i="1"/>
  <c r="W6" i="1"/>
  <c r="W66" i="2" l="1"/>
  <c r="X66" i="2" s="1"/>
  <c r="X69" i="2" s="1"/>
  <c r="W61" i="1"/>
  <c r="W60" i="1" s="1"/>
  <c r="X26" i="2"/>
  <c r="X61" i="1" s="1"/>
  <c r="X60" i="1" s="1"/>
  <c r="W69" i="1"/>
  <c r="W68" i="1" s="1"/>
  <c r="X62" i="2"/>
  <c r="X69" i="1" s="1"/>
  <c r="X68" i="1" s="1"/>
  <c r="W71" i="1"/>
  <c r="X28" i="2"/>
  <c r="X71" i="1" s="1"/>
  <c r="P78" i="3"/>
  <c r="O44" i="3"/>
  <c r="O57" i="3" s="1"/>
  <c r="O71" i="3"/>
  <c r="P44" i="3"/>
  <c r="P57" i="3" s="1"/>
  <c r="P71" i="3"/>
  <c r="P80" i="3" s="1"/>
  <c r="W29" i="2"/>
  <c r="X29" i="2" s="1"/>
  <c r="N55" i="3" l="1"/>
  <c r="N42" i="3"/>
  <c r="M42" i="3"/>
  <c r="N8" i="3"/>
  <c r="N18" i="3" s="1"/>
  <c r="E69" i="1"/>
  <c r="E66" i="1"/>
  <c r="E65" i="1"/>
  <c r="E64" i="1"/>
  <c r="E58" i="1"/>
  <c r="E57" i="1"/>
  <c r="E56" i="1"/>
  <c r="E55" i="1"/>
  <c r="E54" i="1"/>
  <c r="E53" i="1"/>
  <c r="V27" i="1"/>
  <c r="V24" i="1"/>
  <c r="V23" i="1"/>
  <c r="V22" i="1"/>
  <c r="V20" i="1"/>
  <c r="V12" i="1"/>
  <c r="V11" i="1"/>
  <c r="V10" i="1"/>
  <c r="V15" i="1" s="1"/>
  <c r="V5" i="1"/>
  <c r="V58" i="1"/>
  <c r="V54" i="1"/>
  <c r="V64" i="1"/>
  <c r="E29" i="1"/>
  <c r="V29" i="1"/>
  <c r="E15" i="1"/>
  <c r="E6" i="1"/>
  <c r="V6" i="1"/>
  <c r="V64" i="2"/>
  <c r="V57" i="2"/>
  <c r="V66" i="1" s="1"/>
  <c r="V49" i="2"/>
  <c r="V45" i="2"/>
  <c r="V65" i="1" s="1"/>
  <c r="V44" i="2"/>
  <c r="V33" i="2"/>
  <c r="V22" i="2"/>
  <c r="V21" i="2"/>
  <c r="V20" i="2"/>
  <c r="V15" i="2"/>
  <c r="V14" i="2"/>
  <c r="V57" i="1" s="1"/>
  <c r="V12" i="2"/>
  <c r="V56" i="1" s="1"/>
  <c r="V11" i="2"/>
  <c r="V55" i="1" s="1"/>
  <c r="V8" i="2"/>
  <c r="V7" i="2"/>
  <c r="V5" i="2"/>
  <c r="V3" i="2"/>
  <c r="E62" i="2"/>
  <c r="E40" i="2"/>
  <c r="E28" i="2"/>
  <c r="E71" i="1" s="1"/>
  <c r="E26" i="2"/>
  <c r="E61" i="1" s="1"/>
  <c r="N78" i="3" l="1"/>
  <c r="O78" i="3"/>
  <c r="O80" i="3" s="1"/>
  <c r="E59" i="1"/>
  <c r="E60" i="1" s="1"/>
  <c r="E67" i="1"/>
  <c r="E68" i="1" s="1"/>
  <c r="N44" i="3"/>
  <c r="N57" i="3"/>
  <c r="V17" i="1"/>
  <c r="V31" i="1" s="1"/>
  <c r="V45" i="1" s="1"/>
  <c r="V53" i="1" s="1"/>
  <c r="V59" i="1" s="1"/>
  <c r="V67" i="1"/>
  <c r="V68" i="1" s="1"/>
  <c r="E17" i="1"/>
  <c r="E31" i="1" s="1"/>
  <c r="E45" i="1" s="1"/>
  <c r="E49" i="1" s="1"/>
  <c r="E66" i="2"/>
  <c r="E29" i="2"/>
  <c r="M77" i="3"/>
  <c r="L77" i="3"/>
  <c r="K77" i="3"/>
  <c r="J77" i="3"/>
  <c r="I77" i="3"/>
  <c r="H77" i="3"/>
  <c r="G77" i="3"/>
  <c r="F77" i="3"/>
  <c r="E77" i="3"/>
  <c r="D77" i="3"/>
  <c r="M76" i="3"/>
  <c r="L76" i="3"/>
  <c r="K76" i="3"/>
  <c r="J76" i="3"/>
  <c r="I76" i="3"/>
  <c r="H76" i="3"/>
  <c r="G76" i="3"/>
  <c r="F76" i="3"/>
  <c r="E76" i="3"/>
  <c r="D76" i="3"/>
  <c r="M75" i="3"/>
  <c r="L75" i="3"/>
  <c r="K75" i="3"/>
  <c r="J75" i="3"/>
  <c r="I75" i="3"/>
  <c r="H75" i="3"/>
  <c r="G75" i="3"/>
  <c r="F75" i="3"/>
  <c r="E75" i="3"/>
  <c r="D75" i="3"/>
  <c r="M74" i="3"/>
  <c r="L74" i="3"/>
  <c r="K74" i="3"/>
  <c r="J74" i="3"/>
  <c r="I74" i="3"/>
  <c r="H74" i="3"/>
  <c r="G74" i="3"/>
  <c r="F74" i="3"/>
  <c r="E74" i="3"/>
  <c r="D74" i="3"/>
  <c r="M70" i="3"/>
  <c r="L70" i="3"/>
  <c r="K70" i="3"/>
  <c r="J70" i="3"/>
  <c r="I70" i="3"/>
  <c r="H70" i="3"/>
  <c r="G70" i="3"/>
  <c r="F70" i="3"/>
  <c r="E70" i="3"/>
  <c r="D70" i="3"/>
  <c r="M69" i="3"/>
  <c r="L69" i="3"/>
  <c r="K69" i="3"/>
  <c r="J69" i="3"/>
  <c r="I69" i="3"/>
  <c r="H69" i="3"/>
  <c r="G69" i="3"/>
  <c r="F69" i="3"/>
  <c r="E69" i="3"/>
  <c r="D69" i="3"/>
  <c r="M68" i="3"/>
  <c r="L68" i="3"/>
  <c r="K68" i="3"/>
  <c r="J68" i="3"/>
  <c r="I68" i="3"/>
  <c r="H68" i="3"/>
  <c r="G68" i="3"/>
  <c r="F68" i="3"/>
  <c r="E68" i="3"/>
  <c r="D68" i="3"/>
  <c r="M67" i="3"/>
  <c r="L67" i="3"/>
  <c r="K67" i="3"/>
  <c r="J67" i="3"/>
  <c r="I67" i="3"/>
  <c r="H67" i="3"/>
  <c r="G67" i="3"/>
  <c r="F67" i="3"/>
  <c r="E67" i="3"/>
  <c r="D67" i="3"/>
  <c r="M66" i="3"/>
  <c r="L66" i="3"/>
  <c r="K66" i="3"/>
  <c r="J66" i="3"/>
  <c r="I66" i="3"/>
  <c r="H66" i="3"/>
  <c r="G66" i="3"/>
  <c r="F66" i="3"/>
  <c r="E66" i="3"/>
  <c r="D66" i="3"/>
  <c r="M65" i="3"/>
  <c r="L65" i="3"/>
  <c r="K65" i="3"/>
  <c r="J65" i="3"/>
  <c r="I65" i="3"/>
  <c r="H65" i="3"/>
  <c r="G65" i="3"/>
  <c r="F65" i="3"/>
  <c r="E65" i="3"/>
  <c r="D65" i="3"/>
  <c r="M64" i="3"/>
  <c r="L64" i="3"/>
  <c r="K64" i="3"/>
  <c r="J64" i="3"/>
  <c r="I64" i="3"/>
  <c r="H64" i="3"/>
  <c r="G64" i="3"/>
  <c r="F64" i="3"/>
  <c r="E64" i="3"/>
  <c r="D64" i="3"/>
  <c r="M63" i="3"/>
  <c r="L63" i="3"/>
  <c r="K63" i="3"/>
  <c r="J63" i="3"/>
  <c r="I63" i="3"/>
  <c r="H63" i="3"/>
  <c r="G63" i="3"/>
  <c r="F63" i="3"/>
  <c r="E63" i="3"/>
  <c r="D63" i="3"/>
  <c r="K62" i="3"/>
  <c r="J62" i="3"/>
  <c r="I62" i="3"/>
  <c r="H62" i="3"/>
  <c r="G62" i="3"/>
  <c r="F62" i="3"/>
  <c r="E62" i="3"/>
  <c r="D62" i="3"/>
  <c r="M61" i="3"/>
  <c r="L61" i="3"/>
  <c r="K61" i="3"/>
  <c r="J61" i="3"/>
  <c r="I61" i="3"/>
  <c r="H61" i="3"/>
  <c r="G61" i="3"/>
  <c r="F61" i="3"/>
  <c r="E61" i="3"/>
  <c r="D61" i="3"/>
  <c r="C77" i="3"/>
  <c r="C76" i="3"/>
  <c r="C75" i="3"/>
  <c r="C74" i="3"/>
  <c r="C70" i="3"/>
  <c r="C69" i="3"/>
  <c r="C68" i="3"/>
  <c r="C67" i="3"/>
  <c r="C66" i="3"/>
  <c r="C65" i="3"/>
  <c r="C64" i="3"/>
  <c r="C63" i="3"/>
  <c r="C62" i="3"/>
  <c r="C61" i="3"/>
  <c r="U64" i="2"/>
  <c r="U61" i="2"/>
  <c r="U60" i="2"/>
  <c r="U59" i="2"/>
  <c r="U58" i="2"/>
  <c r="U57" i="2"/>
  <c r="U66" i="1" s="1"/>
  <c r="U56" i="2"/>
  <c r="U55" i="2"/>
  <c r="U53" i="2"/>
  <c r="U52" i="2"/>
  <c r="U51" i="2"/>
  <c r="U50" i="2"/>
  <c r="U49" i="2"/>
  <c r="U48" i="2"/>
  <c r="U47" i="2"/>
  <c r="U46" i="2"/>
  <c r="U45" i="2"/>
  <c r="U65" i="1" s="1"/>
  <c r="U43" i="2"/>
  <c r="U64" i="1" s="1"/>
  <c r="U39" i="2"/>
  <c r="U38" i="2"/>
  <c r="U37" i="2"/>
  <c r="U36" i="2"/>
  <c r="U35" i="2"/>
  <c r="U33" i="2"/>
  <c r="U25" i="2"/>
  <c r="U24" i="2"/>
  <c r="U23" i="2"/>
  <c r="U58" i="1" s="1"/>
  <c r="U22" i="2"/>
  <c r="U21" i="2"/>
  <c r="U20" i="2"/>
  <c r="U19" i="2"/>
  <c r="U17" i="2"/>
  <c r="U16" i="2"/>
  <c r="U15" i="2"/>
  <c r="U14" i="2"/>
  <c r="U57" i="1" s="1"/>
  <c r="U12" i="2"/>
  <c r="U56" i="1" s="1"/>
  <c r="U11" i="2"/>
  <c r="U55" i="1" s="1"/>
  <c r="U10" i="2"/>
  <c r="U9" i="2"/>
  <c r="U8" i="2"/>
  <c r="U7" i="2"/>
  <c r="U54" i="1" s="1"/>
  <c r="U6" i="2"/>
  <c r="U5" i="2"/>
  <c r="U3" i="2"/>
  <c r="T64" i="2"/>
  <c r="T61" i="2"/>
  <c r="T60" i="2"/>
  <c r="T59" i="2"/>
  <c r="T58" i="2"/>
  <c r="T57" i="2"/>
  <c r="T66" i="1" s="1"/>
  <c r="T56" i="2"/>
  <c r="T55" i="2"/>
  <c r="T53" i="2"/>
  <c r="T52" i="2"/>
  <c r="T51" i="2"/>
  <c r="T50" i="2"/>
  <c r="T49" i="2"/>
  <c r="T48" i="2"/>
  <c r="T47" i="2"/>
  <c r="T46" i="2"/>
  <c r="T45" i="2"/>
  <c r="T65" i="1" s="1"/>
  <c r="T43" i="2"/>
  <c r="T64" i="1" s="1"/>
  <c r="T23" i="2"/>
  <c r="T58" i="1" s="1"/>
  <c r="T22" i="2"/>
  <c r="T21" i="2"/>
  <c r="T20" i="2"/>
  <c r="T19" i="2"/>
  <c r="T15" i="2"/>
  <c r="T11" i="2"/>
  <c r="T55" i="1" s="1"/>
  <c r="T8" i="2"/>
  <c r="T7" i="2"/>
  <c r="T54" i="1" s="1"/>
  <c r="T6" i="2"/>
  <c r="T5" i="2"/>
  <c r="T3" i="2"/>
  <c r="U29" i="1"/>
  <c r="T29" i="1"/>
  <c r="U15" i="1"/>
  <c r="T15" i="1"/>
  <c r="U6" i="1"/>
  <c r="T6" i="1"/>
  <c r="L23" i="3"/>
  <c r="L34" i="3" s="1"/>
  <c r="M55" i="3"/>
  <c r="L55" i="3"/>
  <c r="L42" i="3"/>
  <c r="M78" i="3" s="1"/>
  <c r="M34" i="3"/>
  <c r="M8" i="3"/>
  <c r="M18" i="3" s="1"/>
  <c r="L8" i="3"/>
  <c r="L18" i="3" s="1"/>
  <c r="AH62" i="2"/>
  <c r="V62" i="2" s="1"/>
  <c r="V69" i="1" s="1"/>
  <c r="AG62" i="2"/>
  <c r="AH40" i="2"/>
  <c r="V40" i="2" s="1"/>
  <c r="AG40" i="2"/>
  <c r="AH26" i="2"/>
  <c r="V26" i="2" s="1"/>
  <c r="V61" i="1" s="1"/>
  <c r="AG26" i="2"/>
  <c r="AH28" i="2"/>
  <c r="AG28" i="2"/>
  <c r="U67" i="1" l="1"/>
  <c r="V60" i="1"/>
  <c r="T67" i="1"/>
  <c r="M44" i="3"/>
  <c r="N71" i="3"/>
  <c r="N80" i="3" s="1"/>
  <c r="M62" i="3"/>
  <c r="M71" i="3"/>
  <c r="M80" i="3" s="1"/>
  <c r="L62" i="3"/>
  <c r="T17" i="1"/>
  <c r="U17" i="1"/>
  <c r="T31" i="1"/>
  <c r="T45" i="1" s="1"/>
  <c r="T53" i="1" s="1"/>
  <c r="U31" i="1"/>
  <c r="U45" i="1" s="1"/>
  <c r="U53" i="1" s="1"/>
  <c r="U59" i="1" s="1"/>
  <c r="AH29" i="2"/>
  <c r="V28" i="2"/>
  <c r="V71" i="1" s="1"/>
  <c r="V29" i="2"/>
  <c r="AG29" i="2"/>
  <c r="U29" i="2" s="1"/>
  <c r="U40" i="2"/>
  <c r="U62" i="2"/>
  <c r="U69" i="1" s="1"/>
  <c r="U26" i="2"/>
  <c r="U61" i="1" s="1"/>
  <c r="U28" i="2"/>
  <c r="U71" i="1" s="1"/>
  <c r="AG66" i="2"/>
  <c r="AH66" i="2"/>
  <c r="U66" i="2" s="1"/>
  <c r="U69" i="2" s="1"/>
  <c r="M57" i="3"/>
  <c r="L44" i="3"/>
  <c r="L57" i="3" s="1"/>
  <c r="S66" i="1"/>
  <c r="S65" i="1"/>
  <c r="S64" i="1"/>
  <c r="S58" i="1"/>
  <c r="S55" i="1"/>
  <c r="S54" i="1"/>
  <c r="S43" i="1"/>
  <c r="S29" i="1"/>
  <c r="S15" i="1"/>
  <c r="S6" i="1"/>
  <c r="S25" i="2"/>
  <c r="T25" i="2" s="1"/>
  <c r="S24" i="2"/>
  <c r="T24" i="2" s="1"/>
  <c r="S18" i="2"/>
  <c r="S17" i="2"/>
  <c r="T17" i="2" s="1"/>
  <c r="S16" i="2"/>
  <c r="T16" i="2" s="1"/>
  <c r="S14" i="2"/>
  <c r="T14" i="2" s="1"/>
  <c r="T57" i="1" s="1"/>
  <c r="S12" i="2"/>
  <c r="S10" i="2"/>
  <c r="T10" i="2" s="1"/>
  <c r="S9" i="2"/>
  <c r="T9" i="2" s="1"/>
  <c r="S39" i="2"/>
  <c r="T39" i="2" s="1"/>
  <c r="S38" i="2"/>
  <c r="T38" i="2" s="1"/>
  <c r="S37" i="2"/>
  <c r="T37" i="2" s="1"/>
  <c r="S36" i="2"/>
  <c r="T36" i="2" s="1"/>
  <c r="S35" i="2"/>
  <c r="T35" i="2" s="1"/>
  <c r="S33" i="2"/>
  <c r="S62" i="2"/>
  <c r="T62" i="2" s="1"/>
  <c r="T69" i="1" s="1"/>
  <c r="O40" i="2"/>
  <c r="J55" i="3"/>
  <c r="K55" i="3"/>
  <c r="K42" i="3"/>
  <c r="K34" i="3"/>
  <c r="K8" i="3"/>
  <c r="K18" i="3" s="1"/>
  <c r="U68" i="1" l="1"/>
  <c r="T68" i="1"/>
  <c r="U60" i="1"/>
  <c r="L71" i="3"/>
  <c r="K44" i="3"/>
  <c r="K57" i="3" s="1"/>
  <c r="L78" i="3"/>
  <c r="S17" i="1"/>
  <c r="S31" i="1"/>
  <c r="S45" i="1"/>
  <c r="V66" i="2"/>
  <c r="V69" i="2" s="1"/>
  <c r="S67" i="1"/>
  <c r="S57" i="1"/>
  <c r="S56" i="1"/>
  <c r="T12" i="2"/>
  <c r="T56" i="1" s="1"/>
  <c r="T59" i="1" s="1"/>
  <c r="S69" i="1"/>
  <c r="S40" i="2"/>
  <c r="T40" i="2" s="1"/>
  <c r="T33" i="2"/>
  <c r="S28" i="2"/>
  <c r="S26" i="2"/>
  <c r="D28" i="2"/>
  <c r="C28" i="2"/>
  <c r="B28" i="2"/>
  <c r="O28" i="2"/>
  <c r="K28" i="2"/>
  <c r="K71" i="1" s="1"/>
  <c r="G28" i="2"/>
  <c r="J42" i="3"/>
  <c r="K78" i="3" s="1"/>
  <c r="J34" i="3"/>
  <c r="D66" i="1"/>
  <c r="D65" i="1"/>
  <c r="D64" i="1"/>
  <c r="D58" i="1"/>
  <c r="D57" i="1"/>
  <c r="D56" i="1"/>
  <c r="D55" i="1"/>
  <c r="D54" i="1"/>
  <c r="J8" i="3"/>
  <c r="J18" i="3" s="1"/>
  <c r="R42" i="1"/>
  <c r="R41" i="1"/>
  <c r="R40" i="1"/>
  <c r="R39" i="1"/>
  <c r="R38" i="1"/>
  <c r="R37" i="1"/>
  <c r="R36" i="1"/>
  <c r="R35" i="1"/>
  <c r="R34" i="1"/>
  <c r="R28" i="1"/>
  <c r="R27" i="1"/>
  <c r="R25" i="1"/>
  <c r="R24" i="1"/>
  <c r="R22" i="1"/>
  <c r="R20" i="1"/>
  <c r="R14" i="1"/>
  <c r="R13" i="1"/>
  <c r="R12" i="1"/>
  <c r="R11" i="1"/>
  <c r="R10" i="1"/>
  <c r="R9" i="1"/>
  <c r="R5" i="1"/>
  <c r="R4" i="1"/>
  <c r="R3" i="1"/>
  <c r="D43" i="1"/>
  <c r="D29" i="1"/>
  <c r="D15" i="1"/>
  <c r="D6" i="1"/>
  <c r="R64" i="2"/>
  <c r="R61" i="2"/>
  <c r="R60" i="2"/>
  <c r="R59" i="2"/>
  <c r="R58" i="2"/>
  <c r="R57" i="2"/>
  <c r="R66" i="1" s="1"/>
  <c r="R56" i="2"/>
  <c r="R55" i="2"/>
  <c r="R53" i="2"/>
  <c r="R52" i="2"/>
  <c r="R51" i="2"/>
  <c r="R50" i="2"/>
  <c r="R49" i="2"/>
  <c r="R48" i="2"/>
  <c r="R47" i="2"/>
  <c r="R46" i="2"/>
  <c r="R45" i="2"/>
  <c r="R65" i="1" s="1"/>
  <c r="R43" i="2"/>
  <c r="R64" i="1" s="1"/>
  <c r="R39" i="2"/>
  <c r="R38" i="2"/>
  <c r="R37" i="2"/>
  <c r="R36" i="2"/>
  <c r="R35" i="2"/>
  <c r="R33" i="2"/>
  <c r="R25" i="2"/>
  <c r="R24" i="2"/>
  <c r="R23" i="2"/>
  <c r="R58" i="1" s="1"/>
  <c r="R21" i="2"/>
  <c r="R20" i="2"/>
  <c r="R17" i="2"/>
  <c r="R16" i="2"/>
  <c r="R15" i="2"/>
  <c r="R14" i="2"/>
  <c r="R57" i="1" s="1"/>
  <c r="R12" i="2"/>
  <c r="R56" i="1" s="1"/>
  <c r="R11" i="2"/>
  <c r="R55" i="1" s="1"/>
  <c r="R10" i="2"/>
  <c r="R9" i="2"/>
  <c r="R8" i="2"/>
  <c r="R7" i="2"/>
  <c r="R54" i="1" s="1"/>
  <c r="R6" i="2"/>
  <c r="R5" i="2"/>
  <c r="R3" i="2"/>
  <c r="D62" i="2"/>
  <c r="D69" i="1" s="1"/>
  <c r="D40" i="2"/>
  <c r="D26" i="2"/>
  <c r="D61" i="1" s="1"/>
  <c r="J44" i="3" l="1"/>
  <c r="J57" i="3" s="1"/>
  <c r="K71" i="3"/>
  <c r="K80" i="3" s="1"/>
  <c r="L80" i="3"/>
  <c r="S49" i="1"/>
  <c r="S53" i="1"/>
  <c r="S59" i="1" s="1"/>
  <c r="S29" i="2"/>
  <c r="T29" i="2" s="1"/>
  <c r="S68" i="1"/>
  <c r="S66" i="2"/>
  <c r="T66" i="2" s="1"/>
  <c r="T69" i="2" s="1"/>
  <c r="S61" i="1"/>
  <c r="T26" i="2"/>
  <c r="T61" i="1" s="1"/>
  <c r="T60" i="1" s="1"/>
  <c r="S71" i="1"/>
  <c r="T28" i="2"/>
  <c r="T71" i="1" s="1"/>
  <c r="R28" i="2"/>
  <c r="R71" i="1" s="1"/>
  <c r="D29" i="2"/>
  <c r="B71" i="1"/>
  <c r="G71" i="1"/>
  <c r="O71" i="1"/>
  <c r="C71" i="1"/>
  <c r="D71" i="1"/>
  <c r="R67" i="1"/>
  <c r="D67" i="1"/>
  <c r="D68" i="1" s="1"/>
  <c r="D17" i="1"/>
  <c r="D31" i="1" s="1"/>
  <c r="D66" i="2"/>
  <c r="O66" i="1"/>
  <c r="K66" i="1"/>
  <c r="G66" i="1"/>
  <c r="C66" i="1"/>
  <c r="B66" i="1"/>
  <c r="O65" i="1"/>
  <c r="K65" i="1"/>
  <c r="G65" i="1"/>
  <c r="O64" i="1"/>
  <c r="K64" i="1"/>
  <c r="G64" i="1"/>
  <c r="C65" i="1"/>
  <c r="C64" i="1"/>
  <c r="B65" i="1"/>
  <c r="B64" i="1"/>
  <c r="O58" i="1"/>
  <c r="K58" i="1"/>
  <c r="G58" i="1"/>
  <c r="O57" i="1"/>
  <c r="K57" i="1"/>
  <c r="G57" i="1"/>
  <c r="O56" i="1"/>
  <c r="K56" i="1"/>
  <c r="G56" i="1"/>
  <c r="O55" i="1"/>
  <c r="K55" i="1"/>
  <c r="G55" i="1"/>
  <c r="O54" i="1"/>
  <c r="K54" i="1"/>
  <c r="G54" i="1"/>
  <c r="C58" i="1"/>
  <c r="C57" i="1"/>
  <c r="C56" i="1"/>
  <c r="C55" i="1"/>
  <c r="C54" i="1"/>
  <c r="B58" i="1"/>
  <c r="B57" i="1"/>
  <c r="B56" i="1"/>
  <c r="B55" i="1"/>
  <c r="B54" i="1"/>
  <c r="J28" i="1"/>
  <c r="J27" i="1"/>
  <c r="J25" i="1"/>
  <c r="J24" i="1"/>
  <c r="J22" i="1"/>
  <c r="J14" i="1"/>
  <c r="J13" i="1"/>
  <c r="J12" i="1"/>
  <c r="J11" i="1"/>
  <c r="J10" i="1"/>
  <c r="J9" i="1"/>
  <c r="J3" i="1"/>
  <c r="C55" i="3"/>
  <c r="I8" i="3"/>
  <c r="H8" i="3"/>
  <c r="G8" i="3"/>
  <c r="F8" i="3"/>
  <c r="E8" i="3"/>
  <c r="E18" i="3" s="1"/>
  <c r="D8" i="3"/>
  <c r="D18" i="3" s="1"/>
  <c r="C8" i="3"/>
  <c r="C18" i="3" s="1"/>
  <c r="B8" i="3"/>
  <c r="I43" i="1"/>
  <c r="H43" i="1"/>
  <c r="G43" i="1"/>
  <c r="Q43" i="1"/>
  <c r="R43" i="1" s="1"/>
  <c r="I29" i="1"/>
  <c r="H29" i="1"/>
  <c r="G29" i="1"/>
  <c r="I15" i="1"/>
  <c r="H15" i="1"/>
  <c r="G15" i="1"/>
  <c r="I6" i="1"/>
  <c r="H6" i="1"/>
  <c r="G6" i="1"/>
  <c r="E55" i="3"/>
  <c r="D55" i="3"/>
  <c r="E42" i="3"/>
  <c r="D42" i="3"/>
  <c r="C42" i="3"/>
  <c r="B42" i="3"/>
  <c r="E34" i="3"/>
  <c r="D34" i="3"/>
  <c r="C34" i="3"/>
  <c r="J64" i="2"/>
  <c r="J61" i="2"/>
  <c r="J60" i="2"/>
  <c r="J59" i="2"/>
  <c r="J58" i="2"/>
  <c r="J57" i="2"/>
  <c r="J66" i="1" s="1"/>
  <c r="J56" i="2"/>
  <c r="J55" i="2"/>
  <c r="J53" i="2"/>
  <c r="J52" i="2"/>
  <c r="J51" i="2"/>
  <c r="J50" i="2"/>
  <c r="J49" i="2"/>
  <c r="J48" i="2"/>
  <c r="J47" i="2"/>
  <c r="J46" i="2"/>
  <c r="J45" i="2"/>
  <c r="J65" i="1" s="1"/>
  <c r="J43" i="2"/>
  <c r="J64" i="1" s="1"/>
  <c r="J39" i="2"/>
  <c r="J38" i="2"/>
  <c r="J37" i="2"/>
  <c r="J36" i="2"/>
  <c r="J35" i="2"/>
  <c r="J33" i="2"/>
  <c r="J25" i="2"/>
  <c r="J24" i="2"/>
  <c r="J23" i="2"/>
  <c r="J58" i="1" s="1"/>
  <c r="J21" i="2"/>
  <c r="J20" i="2"/>
  <c r="J17" i="2"/>
  <c r="J16" i="2"/>
  <c r="J15" i="2"/>
  <c r="J14" i="2"/>
  <c r="J57" i="1" s="1"/>
  <c r="J12" i="2"/>
  <c r="J56" i="1" s="1"/>
  <c r="J11" i="2"/>
  <c r="J55" i="1" s="1"/>
  <c r="J10" i="2"/>
  <c r="J9" i="2"/>
  <c r="J8" i="2"/>
  <c r="J7" i="2"/>
  <c r="J54" i="1" s="1"/>
  <c r="J6" i="2"/>
  <c r="J5" i="2"/>
  <c r="J3" i="2"/>
  <c r="I64" i="2"/>
  <c r="I61" i="2"/>
  <c r="I60" i="2"/>
  <c r="I59" i="2"/>
  <c r="I58" i="2"/>
  <c r="I57" i="2"/>
  <c r="I66" i="1" s="1"/>
  <c r="I56" i="2"/>
  <c r="I55" i="2"/>
  <c r="I53" i="2"/>
  <c r="I52" i="2"/>
  <c r="I51" i="2"/>
  <c r="I50" i="2"/>
  <c r="I49" i="2"/>
  <c r="I48" i="2"/>
  <c r="I47" i="2"/>
  <c r="I46" i="2"/>
  <c r="I45" i="2"/>
  <c r="I65" i="1" s="1"/>
  <c r="I43" i="2"/>
  <c r="I64" i="1" s="1"/>
  <c r="I39" i="2"/>
  <c r="I38" i="2"/>
  <c r="I37" i="2"/>
  <c r="I36" i="2"/>
  <c r="I35" i="2"/>
  <c r="I33" i="2"/>
  <c r="I25" i="2"/>
  <c r="I24" i="2"/>
  <c r="I23" i="2"/>
  <c r="I58" i="1" s="1"/>
  <c r="I21" i="2"/>
  <c r="I20" i="2"/>
  <c r="I17" i="2"/>
  <c r="I16" i="2"/>
  <c r="I15" i="2"/>
  <c r="I14" i="2"/>
  <c r="I57" i="1" s="1"/>
  <c r="I12" i="2"/>
  <c r="I56" i="1" s="1"/>
  <c r="I11" i="2"/>
  <c r="I55" i="1" s="1"/>
  <c r="I10" i="2"/>
  <c r="I9" i="2"/>
  <c r="I8" i="2"/>
  <c r="I7" i="2"/>
  <c r="I54" i="1" s="1"/>
  <c r="I6" i="2"/>
  <c r="I5" i="2"/>
  <c r="I3" i="2"/>
  <c r="H64" i="2"/>
  <c r="H39" i="2"/>
  <c r="H38" i="2"/>
  <c r="H37" i="2"/>
  <c r="H36" i="2"/>
  <c r="H35" i="2"/>
  <c r="H33" i="2"/>
  <c r="H25" i="2"/>
  <c r="H24" i="2"/>
  <c r="H23" i="2"/>
  <c r="H58" i="1" s="1"/>
  <c r="H21" i="2"/>
  <c r="H20" i="2"/>
  <c r="H17" i="2"/>
  <c r="H16" i="2"/>
  <c r="H15" i="2"/>
  <c r="H14" i="2"/>
  <c r="H57" i="1" s="1"/>
  <c r="H12" i="2"/>
  <c r="H56" i="1" s="1"/>
  <c r="H11" i="2"/>
  <c r="H55" i="1" s="1"/>
  <c r="H10" i="2"/>
  <c r="H9" i="2"/>
  <c r="H8" i="2"/>
  <c r="H7" i="2"/>
  <c r="H54" i="1" s="1"/>
  <c r="H6" i="2"/>
  <c r="H5" i="2"/>
  <c r="H3" i="2"/>
  <c r="H61" i="2"/>
  <c r="H60" i="2"/>
  <c r="H59" i="2"/>
  <c r="H58" i="2"/>
  <c r="H57" i="2"/>
  <c r="H66" i="1" s="1"/>
  <c r="H56" i="2"/>
  <c r="H55" i="2"/>
  <c r="H53" i="2"/>
  <c r="H52" i="2"/>
  <c r="H51" i="2"/>
  <c r="H50" i="2"/>
  <c r="H49" i="2"/>
  <c r="H48" i="2"/>
  <c r="H47" i="2"/>
  <c r="H46" i="2"/>
  <c r="H45" i="2"/>
  <c r="H65" i="1" s="1"/>
  <c r="H43" i="2"/>
  <c r="H64" i="1" s="1"/>
  <c r="AN26" i="2"/>
  <c r="AM26" i="2"/>
  <c r="AN62" i="2"/>
  <c r="AM62" i="2"/>
  <c r="G62" i="2"/>
  <c r="G69" i="1" s="1"/>
  <c r="AN40" i="2"/>
  <c r="AM40" i="2"/>
  <c r="G40" i="2"/>
  <c r="G26" i="2"/>
  <c r="G61" i="1" s="1"/>
  <c r="AO26" i="2"/>
  <c r="AP26" i="2"/>
  <c r="AQ26" i="2"/>
  <c r="AO40" i="2"/>
  <c r="AP40" i="2"/>
  <c r="AQ40" i="2"/>
  <c r="AO62" i="2"/>
  <c r="AP62" i="2"/>
  <c r="AQ62" i="2"/>
  <c r="C78" i="3" l="1"/>
  <c r="D44" i="3"/>
  <c r="D71" i="3"/>
  <c r="E71" i="3"/>
  <c r="D78" i="3"/>
  <c r="E78" i="3"/>
  <c r="S60" i="1"/>
  <c r="I28" i="2"/>
  <c r="I71" i="1" s="1"/>
  <c r="J28" i="2"/>
  <c r="G29" i="2"/>
  <c r="H28" i="2"/>
  <c r="C44" i="3"/>
  <c r="C57" i="3" s="1"/>
  <c r="D45" i="1"/>
  <c r="D53" i="1" s="1"/>
  <c r="D59" i="1" s="1"/>
  <c r="D60" i="1" s="1"/>
  <c r="H26" i="2"/>
  <c r="H61" i="1" s="1"/>
  <c r="B67" i="1"/>
  <c r="I67" i="1"/>
  <c r="H67" i="1"/>
  <c r="H40" i="2"/>
  <c r="J67" i="1"/>
  <c r="G67" i="1"/>
  <c r="G68" i="1" s="1"/>
  <c r="O67" i="1"/>
  <c r="K67" i="1"/>
  <c r="C67" i="1"/>
  <c r="H17" i="1"/>
  <c r="H31" i="1" s="1"/>
  <c r="H45" i="1" s="1"/>
  <c r="E44" i="3"/>
  <c r="E57" i="3" s="1"/>
  <c r="D57" i="3"/>
  <c r="I17" i="1"/>
  <c r="I31" i="1" s="1"/>
  <c r="I45" i="1" s="1"/>
  <c r="I53" i="1" s="1"/>
  <c r="I59" i="1" s="1"/>
  <c r="G17" i="1"/>
  <c r="G31" i="1" s="1"/>
  <c r="G45" i="1" s="1"/>
  <c r="G53" i="1" s="1"/>
  <c r="G59" i="1" s="1"/>
  <c r="G60" i="1" s="1"/>
  <c r="I62" i="2"/>
  <c r="I69" i="1" s="1"/>
  <c r="I26" i="2"/>
  <c r="I61" i="1" s="1"/>
  <c r="AM66" i="2"/>
  <c r="I40" i="2"/>
  <c r="AQ66" i="2"/>
  <c r="H62" i="2"/>
  <c r="H69" i="1" s="1"/>
  <c r="AP66" i="2"/>
  <c r="AO66" i="2"/>
  <c r="G66" i="2"/>
  <c r="AN66" i="2"/>
  <c r="N50" i="1"/>
  <c r="N48" i="1"/>
  <c r="N42" i="1"/>
  <c r="N41" i="1"/>
  <c r="N40" i="1"/>
  <c r="N39" i="1"/>
  <c r="N38" i="1"/>
  <c r="N37" i="1"/>
  <c r="N36" i="1"/>
  <c r="N35" i="1"/>
  <c r="N34" i="1"/>
  <c r="N28" i="1"/>
  <c r="N27" i="1"/>
  <c r="N25" i="1"/>
  <c r="N24" i="1"/>
  <c r="N22" i="1"/>
  <c r="N20" i="1"/>
  <c r="N14" i="1"/>
  <c r="N13" i="1"/>
  <c r="N12" i="1"/>
  <c r="N11" i="1"/>
  <c r="N10" i="1"/>
  <c r="N9" i="1"/>
  <c r="N5" i="1"/>
  <c r="N4" i="1"/>
  <c r="N3" i="1"/>
  <c r="M43" i="1"/>
  <c r="M29" i="1"/>
  <c r="M15" i="1"/>
  <c r="M6" i="1"/>
  <c r="C43" i="1"/>
  <c r="B43" i="1"/>
  <c r="J43" i="1" s="1"/>
  <c r="O43" i="1"/>
  <c r="K43" i="1"/>
  <c r="P43" i="1"/>
  <c r="L43" i="1"/>
  <c r="C29" i="1"/>
  <c r="B29" i="1"/>
  <c r="J29" i="1" s="1"/>
  <c r="O29" i="1"/>
  <c r="K29" i="1"/>
  <c r="P29" i="1"/>
  <c r="L29" i="1"/>
  <c r="C15" i="1"/>
  <c r="B15" i="1"/>
  <c r="J15" i="1" s="1"/>
  <c r="O15" i="1"/>
  <c r="K15" i="1"/>
  <c r="P15" i="1"/>
  <c r="L15" i="1"/>
  <c r="C6" i="1"/>
  <c r="B6" i="1"/>
  <c r="J6" i="1" s="1"/>
  <c r="O6" i="1"/>
  <c r="K6" i="1"/>
  <c r="P6" i="1"/>
  <c r="L6" i="1"/>
  <c r="I14" i="3"/>
  <c r="I16" i="3" s="1"/>
  <c r="H14" i="3"/>
  <c r="H16" i="3" s="1"/>
  <c r="G14" i="3"/>
  <c r="G16" i="3" s="1"/>
  <c r="B14" i="3"/>
  <c r="B16" i="3" s="1"/>
  <c r="F14" i="3"/>
  <c r="F16" i="3" s="1"/>
  <c r="I55" i="3"/>
  <c r="H55" i="3"/>
  <c r="G55" i="3"/>
  <c r="B55" i="3"/>
  <c r="I42" i="3"/>
  <c r="H42" i="3"/>
  <c r="G42" i="3"/>
  <c r="I34" i="3"/>
  <c r="H34" i="3"/>
  <c r="G34" i="3"/>
  <c r="B34" i="3"/>
  <c r="C71" i="3" s="1"/>
  <c r="C80" i="3" s="1"/>
  <c r="F34" i="3"/>
  <c r="F71" i="3" s="1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79" i="2"/>
  <c r="Q78" i="2"/>
  <c r="Q77" i="2"/>
  <c r="Q76" i="2"/>
  <c r="Q75" i="2"/>
  <c r="Q74" i="2"/>
  <c r="Q73" i="2"/>
  <c r="Q72" i="2"/>
  <c r="Q71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79" i="2"/>
  <c r="P78" i="2"/>
  <c r="P77" i="2"/>
  <c r="P76" i="2"/>
  <c r="P75" i="2"/>
  <c r="P74" i="2"/>
  <c r="P73" i="2"/>
  <c r="P72" i="2"/>
  <c r="P71" i="2"/>
  <c r="L69" i="2"/>
  <c r="Q64" i="2"/>
  <c r="Q61" i="2"/>
  <c r="Q60" i="2"/>
  <c r="Q59" i="2"/>
  <c r="Q58" i="2"/>
  <c r="Q57" i="2"/>
  <c r="Q66" i="1" s="1"/>
  <c r="Q56" i="2"/>
  <c r="Q55" i="2"/>
  <c r="Q53" i="2"/>
  <c r="Q52" i="2"/>
  <c r="Q51" i="2"/>
  <c r="Q50" i="2"/>
  <c r="Q49" i="2"/>
  <c r="Q48" i="2"/>
  <c r="Q47" i="2"/>
  <c r="Q46" i="2"/>
  <c r="Q45" i="2"/>
  <c r="Q65" i="1" s="1"/>
  <c r="Q43" i="2"/>
  <c r="Q64" i="1" s="1"/>
  <c r="Q39" i="2"/>
  <c r="Q38" i="2"/>
  <c r="Q37" i="2"/>
  <c r="Q36" i="2"/>
  <c r="Q35" i="2"/>
  <c r="Q33" i="2"/>
  <c r="Q25" i="2"/>
  <c r="Q24" i="2"/>
  <c r="Q23" i="2"/>
  <c r="Q58" i="1" s="1"/>
  <c r="Q21" i="2"/>
  <c r="Q20" i="2"/>
  <c r="Q17" i="2"/>
  <c r="Q16" i="2"/>
  <c r="Q15" i="2"/>
  <c r="Q14" i="2"/>
  <c r="Q57" i="1" s="1"/>
  <c r="Q12" i="2"/>
  <c r="Q56" i="1" s="1"/>
  <c r="Q11" i="2"/>
  <c r="Q55" i="1" s="1"/>
  <c r="Q10" i="2"/>
  <c r="Q9" i="2"/>
  <c r="Q8" i="2"/>
  <c r="Q7" i="2"/>
  <c r="Q54" i="1" s="1"/>
  <c r="Q6" i="2"/>
  <c r="Q5" i="2"/>
  <c r="Q3" i="2"/>
  <c r="P64" i="2"/>
  <c r="P61" i="2"/>
  <c r="P60" i="2"/>
  <c r="P59" i="2"/>
  <c r="P58" i="2"/>
  <c r="P57" i="2"/>
  <c r="P66" i="1" s="1"/>
  <c r="P56" i="2"/>
  <c r="P55" i="2"/>
  <c r="P53" i="2"/>
  <c r="P52" i="2"/>
  <c r="P51" i="2"/>
  <c r="P50" i="2"/>
  <c r="P49" i="2"/>
  <c r="P48" i="2"/>
  <c r="P47" i="2"/>
  <c r="P46" i="2"/>
  <c r="P45" i="2"/>
  <c r="P65" i="1" s="1"/>
  <c r="P43" i="2"/>
  <c r="P64" i="1" s="1"/>
  <c r="P39" i="2"/>
  <c r="P38" i="2"/>
  <c r="P37" i="2"/>
  <c r="P36" i="2"/>
  <c r="P35" i="2"/>
  <c r="P33" i="2"/>
  <c r="P25" i="2"/>
  <c r="P24" i="2"/>
  <c r="P23" i="2"/>
  <c r="P58" i="1" s="1"/>
  <c r="P21" i="2"/>
  <c r="P20" i="2"/>
  <c r="P17" i="2"/>
  <c r="P16" i="2"/>
  <c r="P15" i="2"/>
  <c r="P14" i="2"/>
  <c r="P57" i="1" s="1"/>
  <c r="P12" i="2"/>
  <c r="P56" i="1" s="1"/>
  <c r="P11" i="2"/>
  <c r="P55" i="1" s="1"/>
  <c r="P10" i="2"/>
  <c r="P9" i="2"/>
  <c r="P8" i="2"/>
  <c r="P7" i="2"/>
  <c r="P54" i="1" s="1"/>
  <c r="P6" i="2"/>
  <c r="P5" i="2"/>
  <c r="P3" i="2"/>
  <c r="N64" i="2"/>
  <c r="N61" i="2"/>
  <c r="N60" i="2"/>
  <c r="N59" i="2"/>
  <c r="N58" i="2"/>
  <c r="N57" i="2"/>
  <c r="N66" i="1" s="1"/>
  <c r="N56" i="2"/>
  <c r="N55" i="2"/>
  <c r="N53" i="2"/>
  <c r="N52" i="2"/>
  <c r="N51" i="2"/>
  <c r="N50" i="2"/>
  <c r="N49" i="2"/>
  <c r="N48" i="2"/>
  <c r="N47" i="2"/>
  <c r="N46" i="2"/>
  <c r="N45" i="2"/>
  <c r="N65" i="1" s="1"/>
  <c r="N43" i="2"/>
  <c r="N64" i="1" s="1"/>
  <c r="N39" i="2"/>
  <c r="N38" i="2"/>
  <c r="N37" i="2"/>
  <c r="N36" i="2"/>
  <c r="N35" i="2"/>
  <c r="N33" i="2"/>
  <c r="N25" i="2"/>
  <c r="N24" i="2"/>
  <c r="N23" i="2"/>
  <c r="N58" i="1" s="1"/>
  <c r="N21" i="2"/>
  <c r="N20" i="2"/>
  <c r="N17" i="2"/>
  <c r="N16" i="2"/>
  <c r="N15" i="2"/>
  <c r="N14" i="2"/>
  <c r="N57" i="1" s="1"/>
  <c r="N12" i="2"/>
  <c r="N56" i="1" s="1"/>
  <c r="N11" i="2"/>
  <c r="N55" i="1" s="1"/>
  <c r="N10" i="2"/>
  <c r="N9" i="2"/>
  <c r="N8" i="2"/>
  <c r="N7" i="2"/>
  <c r="N54" i="1" s="1"/>
  <c r="N6" i="2"/>
  <c r="N5" i="2"/>
  <c r="N3" i="2"/>
  <c r="M64" i="2"/>
  <c r="M61" i="2"/>
  <c r="M60" i="2"/>
  <c r="M59" i="2"/>
  <c r="M58" i="2"/>
  <c r="M57" i="2"/>
  <c r="M66" i="1" s="1"/>
  <c r="M56" i="2"/>
  <c r="M55" i="2"/>
  <c r="M53" i="2"/>
  <c r="M52" i="2"/>
  <c r="M51" i="2"/>
  <c r="M50" i="2"/>
  <c r="M49" i="2"/>
  <c r="M48" i="2"/>
  <c r="M47" i="2"/>
  <c r="M46" i="2"/>
  <c r="M45" i="2"/>
  <c r="M65" i="1" s="1"/>
  <c r="M43" i="2"/>
  <c r="M64" i="1" s="1"/>
  <c r="M40" i="2"/>
  <c r="M39" i="2"/>
  <c r="M38" i="2"/>
  <c r="M37" i="2"/>
  <c r="M36" i="2"/>
  <c r="M35" i="2"/>
  <c r="M33" i="2"/>
  <c r="M25" i="2"/>
  <c r="M24" i="2"/>
  <c r="M23" i="2"/>
  <c r="M58" i="1" s="1"/>
  <c r="M21" i="2"/>
  <c r="M20" i="2"/>
  <c r="M17" i="2"/>
  <c r="M16" i="2"/>
  <c r="M15" i="2"/>
  <c r="M14" i="2"/>
  <c r="M57" i="1" s="1"/>
  <c r="M12" i="2"/>
  <c r="M56" i="1" s="1"/>
  <c r="M11" i="2"/>
  <c r="M55" i="1" s="1"/>
  <c r="M10" i="2"/>
  <c r="M9" i="2"/>
  <c r="M8" i="2"/>
  <c r="M7" i="2"/>
  <c r="M54" i="1" s="1"/>
  <c r="M6" i="2"/>
  <c r="M5" i="2"/>
  <c r="M3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79" i="2"/>
  <c r="L78" i="2"/>
  <c r="L77" i="2"/>
  <c r="L76" i="2"/>
  <c r="L75" i="2"/>
  <c r="L74" i="2"/>
  <c r="L73" i="2"/>
  <c r="L72" i="2"/>
  <c r="L71" i="2"/>
  <c r="L64" i="2"/>
  <c r="L61" i="2"/>
  <c r="L60" i="2"/>
  <c r="L59" i="2"/>
  <c r="L58" i="2"/>
  <c r="L57" i="2"/>
  <c r="L66" i="1" s="1"/>
  <c r="L56" i="2"/>
  <c r="L55" i="2"/>
  <c r="L53" i="2"/>
  <c r="L52" i="2"/>
  <c r="L51" i="2"/>
  <c r="L50" i="2"/>
  <c r="L49" i="2"/>
  <c r="L48" i="2"/>
  <c r="L47" i="2"/>
  <c r="L46" i="2"/>
  <c r="L45" i="2"/>
  <c r="L65" i="1" s="1"/>
  <c r="L43" i="2"/>
  <c r="L64" i="1" s="1"/>
  <c r="L39" i="2"/>
  <c r="L38" i="2"/>
  <c r="L37" i="2"/>
  <c r="L36" i="2"/>
  <c r="L35" i="2"/>
  <c r="L33" i="2"/>
  <c r="L25" i="2"/>
  <c r="L24" i="2"/>
  <c r="L23" i="2"/>
  <c r="L58" i="1" s="1"/>
  <c r="L21" i="2"/>
  <c r="L20" i="2"/>
  <c r="L17" i="2"/>
  <c r="L16" i="2"/>
  <c r="L15" i="2"/>
  <c r="L14" i="2"/>
  <c r="L57" i="1" s="1"/>
  <c r="L12" i="2"/>
  <c r="L56" i="1" s="1"/>
  <c r="L11" i="2"/>
  <c r="L55" i="1" s="1"/>
  <c r="L10" i="2"/>
  <c r="L9" i="2"/>
  <c r="L8" i="2"/>
  <c r="L7" i="2"/>
  <c r="L54" i="1" s="1"/>
  <c r="L6" i="2"/>
  <c r="L5" i="2"/>
  <c r="L3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79" i="2"/>
  <c r="N78" i="2"/>
  <c r="N77" i="2"/>
  <c r="N76" i="2"/>
  <c r="N75" i="2"/>
  <c r="N74" i="2"/>
  <c r="N73" i="2"/>
  <c r="N72" i="2"/>
  <c r="N71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79" i="2"/>
  <c r="M78" i="2"/>
  <c r="M77" i="2"/>
  <c r="M76" i="2"/>
  <c r="M75" i="2"/>
  <c r="M74" i="2"/>
  <c r="M73" i="2"/>
  <c r="M72" i="2"/>
  <c r="M71" i="2"/>
  <c r="O62" i="2"/>
  <c r="O69" i="1" s="1"/>
  <c r="K62" i="2"/>
  <c r="K69" i="1" s="1"/>
  <c r="K40" i="2"/>
  <c r="O26" i="2"/>
  <c r="K26" i="2"/>
  <c r="C62" i="2"/>
  <c r="C69" i="1" s="1"/>
  <c r="B62" i="2"/>
  <c r="C40" i="2"/>
  <c r="B40" i="2"/>
  <c r="J40" i="2" s="1"/>
  <c r="C26" i="2"/>
  <c r="B26" i="2"/>
  <c r="B29" i="2" s="1"/>
  <c r="F55" i="3"/>
  <c r="F42" i="3"/>
  <c r="F78" i="3" s="1"/>
  <c r="AR62" i="2"/>
  <c r="R62" i="2" s="1"/>
  <c r="R69" i="1" s="1"/>
  <c r="R68" i="1" s="1"/>
  <c r="AR40" i="2"/>
  <c r="R40" i="2" s="1"/>
  <c r="AR26" i="2"/>
  <c r="R26" i="2" s="1"/>
  <c r="Q29" i="1"/>
  <c r="R29" i="1" s="1"/>
  <c r="Q15" i="1"/>
  <c r="R15" i="1" s="1"/>
  <c r="Q6" i="1"/>
  <c r="R6" i="1" s="1"/>
  <c r="H44" i="3" l="1"/>
  <c r="H57" i="3" s="1"/>
  <c r="H78" i="3"/>
  <c r="F80" i="3"/>
  <c r="I78" i="3"/>
  <c r="J78" i="3"/>
  <c r="I71" i="3"/>
  <c r="J71" i="3"/>
  <c r="G71" i="3"/>
  <c r="G80" i="3" s="1"/>
  <c r="H71" i="3"/>
  <c r="E80" i="3"/>
  <c r="D80" i="3"/>
  <c r="B44" i="3"/>
  <c r="G44" i="3"/>
  <c r="G57" i="3" s="1"/>
  <c r="G78" i="3"/>
  <c r="I29" i="2"/>
  <c r="C61" i="1"/>
  <c r="C29" i="2"/>
  <c r="L28" i="2"/>
  <c r="M28" i="2"/>
  <c r="R61" i="1"/>
  <c r="R29" i="2"/>
  <c r="N28" i="2"/>
  <c r="Q28" i="2"/>
  <c r="H29" i="2"/>
  <c r="H71" i="1"/>
  <c r="K61" i="1"/>
  <c r="K29" i="2"/>
  <c r="O61" i="1"/>
  <c r="O29" i="2"/>
  <c r="P28" i="2"/>
  <c r="J71" i="1"/>
  <c r="N67" i="1"/>
  <c r="D47" i="1"/>
  <c r="D49" i="1"/>
  <c r="K17" i="1"/>
  <c r="K31" i="1" s="1"/>
  <c r="K45" i="1" s="1"/>
  <c r="K53" i="1" s="1"/>
  <c r="K59" i="1" s="1"/>
  <c r="O17" i="1"/>
  <c r="O31" i="1" s="1"/>
  <c r="O45" i="1" s="1"/>
  <c r="O53" i="1" s="1"/>
  <c r="O59" i="1" s="1"/>
  <c r="O60" i="1" s="1"/>
  <c r="M67" i="1"/>
  <c r="C68" i="1"/>
  <c r="L67" i="1"/>
  <c r="J62" i="2"/>
  <c r="J69" i="1" s="1"/>
  <c r="J68" i="1" s="1"/>
  <c r="B69" i="1"/>
  <c r="B68" i="1" s="1"/>
  <c r="Q67" i="1"/>
  <c r="P67" i="1"/>
  <c r="K68" i="1"/>
  <c r="H68" i="1"/>
  <c r="J26" i="2"/>
  <c r="J61" i="1" s="1"/>
  <c r="B61" i="1"/>
  <c r="I60" i="1"/>
  <c r="O68" i="1"/>
  <c r="I68" i="1"/>
  <c r="H49" i="1"/>
  <c r="H53" i="1"/>
  <c r="H59" i="1" s="1"/>
  <c r="H60" i="1" s="1"/>
  <c r="I49" i="1"/>
  <c r="I47" i="1"/>
  <c r="N43" i="1"/>
  <c r="G49" i="1"/>
  <c r="G47" i="1"/>
  <c r="H47" i="1"/>
  <c r="B18" i="3"/>
  <c r="I44" i="3"/>
  <c r="I57" i="3" s="1"/>
  <c r="I18" i="3"/>
  <c r="F18" i="3"/>
  <c r="F44" i="3"/>
  <c r="F57" i="3" s="1"/>
  <c r="B57" i="3"/>
  <c r="H66" i="2"/>
  <c r="I66" i="2"/>
  <c r="N29" i="1"/>
  <c r="N15" i="1"/>
  <c r="N6" i="1"/>
  <c r="L17" i="1"/>
  <c r="L31" i="1" s="1"/>
  <c r="L45" i="1" s="1"/>
  <c r="L53" i="1" s="1"/>
  <c r="L59" i="1" s="1"/>
  <c r="P17" i="1"/>
  <c r="P31" i="1" s="1"/>
  <c r="P45" i="1" s="1"/>
  <c r="P53" i="1" s="1"/>
  <c r="P59" i="1" s="1"/>
  <c r="Q17" i="1"/>
  <c r="B17" i="1"/>
  <c r="M17" i="1"/>
  <c r="M31" i="1" s="1"/>
  <c r="M45" i="1" s="1"/>
  <c r="C17" i="1"/>
  <c r="H18" i="3"/>
  <c r="G18" i="3"/>
  <c r="Q62" i="2"/>
  <c r="Q69" i="1" s="1"/>
  <c r="M26" i="2"/>
  <c r="M61" i="1" s="1"/>
  <c r="N40" i="2"/>
  <c r="M62" i="2"/>
  <c r="M69" i="1" s="1"/>
  <c r="P26" i="2"/>
  <c r="P61" i="1" s="1"/>
  <c r="P62" i="2"/>
  <c r="P69" i="1" s="1"/>
  <c r="N26" i="2"/>
  <c r="N61" i="1" s="1"/>
  <c r="L40" i="2"/>
  <c r="Q26" i="2"/>
  <c r="Q61" i="1" s="1"/>
  <c r="N62" i="2"/>
  <c r="N69" i="1" s="1"/>
  <c r="P40" i="2"/>
  <c r="Q40" i="2"/>
  <c r="L26" i="2"/>
  <c r="L61" i="1" s="1"/>
  <c r="L62" i="2"/>
  <c r="L69" i="1" s="1"/>
  <c r="K66" i="2"/>
  <c r="O66" i="2"/>
  <c r="B66" i="2"/>
  <c r="J66" i="2" s="1"/>
  <c r="C66" i="2"/>
  <c r="AR66" i="2"/>
  <c r="R66" i="2" s="1"/>
  <c r="R69" i="2" s="1"/>
  <c r="J80" i="3" l="1"/>
  <c r="I80" i="3"/>
  <c r="H80" i="3"/>
  <c r="J29" i="2"/>
  <c r="Q29" i="2"/>
  <c r="Q71" i="1"/>
  <c r="P29" i="2"/>
  <c r="P71" i="1"/>
  <c r="N29" i="2"/>
  <c r="N71" i="1"/>
  <c r="M29" i="2"/>
  <c r="M71" i="1"/>
  <c r="L29" i="2"/>
  <c r="L71" i="1"/>
  <c r="K60" i="1"/>
  <c r="N68" i="1"/>
  <c r="L68" i="1"/>
  <c r="Q31" i="1"/>
  <c r="R31" i="1" s="1"/>
  <c r="R17" i="1"/>
  <c r="P60" i="1"/>
  <c r="L60" i="1"/>
  <c r="M68" i="1"/>
  <c r="P68" i="1"/>
  <c r="Q68" i="1"/>
  <c r="M47" i="1"/>
  <c r="M49" i="1" s="1"/>
  <c r="M53" i="1"/>
  <c r="M59" i="1" s="1"/>
  <c r="M60" i="1" s="1"/>
  <c r="B31" i="1"/>
  <c r="J17" i="1"/>
  <c r="K49" i="1"/>
  <c r="K47" i="1"/>
  <c r="C31" i="1"/>
  <c r="N17" i="1"/>
  <c r="P49" i="1"/>
  <c r="P47" i="1"/>
  <c r="L49" i="1"/>
  <c r="L47" i="1"/>
  <c r="O49" i="1"/>
  <c r="O47" i="1"/>
  <c r="L66" i="2"/>
  <c r="P66" i="2"/>
  <c r="P69" i="2" s="1"/>
  <c r="M66" i="2"/>
  <c r="M69" i="2" s="1"/>
  <c r="Q66" i="2"/>
  <c r="Q69" i="2" s="1"/>
  <c r="N66" i="2"/>
  <c r="N69" i="2" s="1"/>
  <c r="Q45" i="1" l="1"/>
  <c r="Q47" i="1"/>
  <c r="Q49" i="1"/>
  <c r="R45" i="1"/>
  <c r="R53" i="1" s="1"/>
  <c r="R59" i="1" s="1"/>
  <c r="R60" i="1" s="1"/>
  <c r="Q53" i="1"/>
  <c r="Q59" i="1" s="1"/>
  <c r="Q60" i="1" s="1"/>
  <c r="B45" i="1"/>
  <c r="B53" i="1" s="1"/>
  <c r="B59" i="1" s="1"/>
  <c r="B60" i="1" s="1"/>
  <c r="J31" i="1"/>
  <c r="C45" i="1"/>
  <c r="C53" i="1" s="1"/>
  <c r="C59" i="1" s="1"/>
  <c r="C60" i="1" s="1"/>
  <c r="N31" i="1"/>
  <c r="R47" i="1" l="1"/>
  <c r="R49" i="1"/>
  <c r="J45" i="1"/>
  <c r="J53" i="1" s="1"/>
  <c r="J59" i="1" s="1"/>
  <c r="J60" i="1" s="1"/>
  <c r="B49" i="1"/>
  <c r="B47" i="1"/>
  <c r="N45" i="1"/>
  <c r="C49" i="1"/>
  <c r="C47" i="1"/>
  <c r="N47" i="1" l="1"/>
  <c r="N49" i="1" s="1"/>
  <c r="N53" i="1"/>
  <c r="N59" i="1" s="1"/>
  <c r="N60" i="1" s="1"/>
  <c r="J49" i="1"/>
  <c r="J47" i="1"/>
</calcChain>
</file>

<file path=xl/sharedStrings.xml><?xml version="1.0" encoding="utf-8"?>
<sst xmlns="http://schemas.openxmlformats.org/spreadsheetml/2006/main" count="304" uniqueCount="204">
  <si>
    <t xml:space="preserve">  </t>
  </si>
  <si>
    <t>Research material sales</t>
  </si>
  <si>
    <t>Contract research and development from related parties</t>
  </si>
  <si>
    <t>Research grants and other</t>
  </si>
  <si>
    <t>Total revenues</t>
  </si>
  <si>
    <t>Operating cost and expenses:</t>
  </si>
  <si>
    <t>Cost of research material sales</t>
  </si>
  <si>
    <t>Research and development</t>
  </si>
  <si>
    <t>General and administration</t>
  </si>
  <si>
    <t>Depreciation and amortization</t>
  </si>
  <si>
    <t>Loss on facility sublease</t>
  </si>
  <si>
    <t>Asset impairment loss and other (gain) loss</t>
  </si>
  <si>
    <t>Total operating costs and expenses</t>
  </si>
  <si>
    <t>Loss from operations</t>
  </si>
  <si>
    <t>Other income (expense):</t>
  </si>
  <si>
    <t>Valuation of reclassified equity contracts</t>
  </si>
  <si>
    <t>Loan conversion inducement</t>
  </si>
  <si>
    <t>Derivative valuation gain (loss)</t>
  </si>
  <si>
    <t>Gain on sale of intellectual property and property and equipment</t>
  </si>
  <si>
    <t>Interest expense</t>
  </si>
  <si>
    <t>Interest income and other</t>
  </si>
  <si>
    <t>Issuance of common stock in connection with elimination of Series A and Series A-1 preferred stock preferences</t>
  </si>
  <si>
    <t>Modification of Series A preferred stock warrants</t>
  </si>
  <si>
    <t>Modification of Series A-1 preferred stock warrants</t>
  </si>
  <si>
    <t>Series A preferred stock dividends</t>
  </si>
  <si>
    <t>Series A-1 preferred stock dividends</t>
  </si>
  <si>
    <t>Warrants issued on Series A and Series A-1 preferred stock dividends</t>
  </si>
  <si>
    <t>Accretion of Series A preferred stock mandatory redemption obligation</t>
  </si>
  <si>
    <t>Series A preferred stock redemption fee</t>
  </si>
  <si>
    <t>Beneficial conversion feature of Series D preferred stock</t>
  </si>
  <si>
    <t>Net income (loss) applicable to common stockholders</t>
  </si>
  <si>
    <t>Net income (loss) per share applicable to common stockholders — basic</t>
  </si>
  <si>
    <t>Weighted average shares used in computing basic income (loss) per share</t>
  </si>
  <si>
    <t>Net income (loss) per share applicable to common stockholders - diluted</t>
  </si>
  <si>
    <t>Weighted average shares used in computing diluted net income (loss) per share</t>
  </si>
  <si>
    <t>3Q, 2010</t>
  </si>
  <si>
    <t>3Q, 2011</t>
  </si>
  <si>
    <t>Non-operating income</t>
  </si>
  <si>
    <t>Other net income</t>
  </si>
  <si>
    <t>Total other net income</t>
  </si>
  <si>
    <t>Revenues</t>
  </si>
  <si>
    <t>Net income  from operations</t>
  </si>
  <si>
    <t>Cash Flows from Operating Activities:</t>
  </si>
  <si>
    <t>Net Loss</t>
  </si>
  <si>
    <t>Reconciliation of net loss to net cash used in operating activities:</t>
  </si>
  <si>
    <t>Amortization of deferred financing costs</t>
  </si>
  <si>
    <t>Amortization debt discount</t>
  </si>
  <si>
    <t>Accrued interest converted to stock</t>
  </si>
  <si>
    <t>Accreted interest on convertible promissory note</t>
  </si>
  <si>
    <t>Stock-based compensation costs</t>
  </si>
  <si>
    <t>Stock and warrants issued for services and other expenses</t>
  </si>
  <si>
    <t>Asset impairment loss and loss (gain) on sale of properties</t>
  </si>
  <si>
    <t>Increase (decrease) in cash resulting from changes in assets and liabilities:</t>
  </si>
  <si>
    <t>Prepaid expenses and other current assets</t>
  </si>
  <si>
    <t>Related party accounts payable and accrued expenses</t>
  </si>
  <si>
    <t>Accrued loss on sublease</t>
  </si>
  <si>
    <t>Deferred rent</t>
  </si>
  <si>
    <t>Net Cash used in Operating Activities</t>
  </si>
  <si>
    <t>Cash Flows from Investing Activities:</t>
  </si>
  <si>
    <t>Purchase of property and equipment, net</t>
  </si>
  <si>
    <t>Proceeds from sale of property and equipment</t>
  </si>
  <si>
    <t>Proceeds from sale of intellectual property</t>
  </si>
  <si>
    <t>Proceeds from sale of marketable securities</t>
  </si>
  <si>
    <t>Refund of security deposit</t>
  </si>
  <si>
    <t>Transfer of restricted cash</t>
  </si>
  <si>
    <t>Net Cash used in Investing Activities</t>
  </si>
  <si>
    <t>Cash Flows from Financing Activities:</t>
  </si>
  <si>
    <t>Proceeds from issuance of note payable</t>
  </si>
  <si>
    <t>Proceeds from issuance of convertible notes payable to related parties</t>
  </si>
  <si>
    <t>Proceeds from issuance of note payable to related parties</t>
  </si>
  <si>
    <t>Repayment of note payable to related party</t>
  </si>
  <si>
    <t>Proceeds from issuance of convertible promissory note and warrants, net of issuance costs</t>
  </si>
  <si>
    <t>Repayment of convertible promissory note</t>
  </si>
  <si>
    <t>Borrowing under line of credit, Northwest Hospital</t>
  </si>
  <si>
    <t>Repayment of line of credit, Northwest Hospital</t>
  </si>
  <si>
    <t>Payment on capital lease obligations</t>
  </si>
  <si>
    <t>Payments on note payable</t>
  </si>
  <si>
    <t>Proceeds from issuance preferred stock, net</t>
  </si>
  <si>
    <t>Proceeds from exercise of stock options and warrants</t>
  </si>
  <si>
    <t>Proceeds from issuance common stock, net</t>
  </si>
  <si>
    <t>Proceeds from sale of stock warrant</t>
  </si>
  <si>
    <t>Payment of preferred stock dividends</t>
  </si>
  <si>
    <t>Deferred financing costs</t>
  </si>
  <si>
    <t>Net Cash provided by Financing Activities</t>
  </si>
  <si>
    <t>Effect of exchange rates on cash</t>
  </si>
  <si>
    <t>Net increase in cash</t>
  </si>
  <si>
    <t>Cash at beginning of period</t>
  </si>
  <si>
    <t>Cash at end of period</t>
  </si>
  <si>
    <t>Supplemental disclosure of cash flow information — Cash paid during the period for interest</t>
  </si>
  <si>
    <t>Supplemental schedule of non-cash financing activities:</t>
  </si>
  <si>
    <t>Equipment acquired through capital leases</t>
  </si>
  <si>
    <t>Issuance of common stock in connection conversion of notes payable and accrued interest notes</t>
  </si>
  <si>
    <t>Common stock warrant liability</t>
  </si>
  <si>
    <t>Accretion of mandatorily redeemable Series A preferred stock redemption obligation</t>
  </si>
  <si>
    <t>Debt discount on promissory notes</t>
  </si>
  <si>
    <t>Conversion of convertible promissory notes and accrued interest to Series D preferred stock</t>
  </si>
  <si>
    <t>Conversion of convertible promissory notes and accrued interest to Series A-1 preferred stock</t>
  </si>
  <si>
    <t>Conversion of convertible promissory notes and accrued interest to common stock</t>
  </si>
  <si>
    <t>Issuance of Series C preferred stock warrants in connection with lease agreement</t>
  </si>
  <si>
    <t>Issuance of common stock to settle accounts payable</t>
  </si>
  <si>
    <t>Liability for and issuance of common stock and warrants to Medarex</t>
  </si>
  <si>
    <t>Issuance of common stock to landlord</t>
  </si>
  <si>
    <t>Deferred compensation on issuance of stock options and restricted stock grants</t>
  </si>
  <si>
    <t>Cancellation of options and restricted stock</t>
  </si>
  <si>
    <t>Financing of prepaid insurance through note payable</t>
  </si>
  <si>
    <t>Stock subscription receivable</t>
  </si>
  <si>
    <t>9 Months 2010</t>
  </si>
  <si>
    <t>9 Months, 2011</t>
  </si>
  <si>
    <t>Assets</t>
  </si>
  <si>
    <t>Current assets:</t>
  </si>
  <si>
    <t>Cash</t>
  </si>
  <si>
    <t>Total current assets</t>
  </si>
  <si>
    <t>Property and equipment:</t>
  </si>
  <si>
    <t>Laboratory equipment</t>
  </si>
  <si>
    <t>Office furniture and other equipment</t>
  </si>
  <si>
    <t>Less accumulated depreciation and amortization</t>
  </si>
  <si>
    <t>Property and equipment, net</t>
  </si>
  <si>
    <t>Deposit and other non-current assets</t>
  </si>
  <si>
    <t>Total assets</t>
  </si>
  <si>
    <t>Liabilities And Stockholders’ Equity (Deficit)</t>
  </si>
  <si>
    <t>Current liabilities:</t>
  </si>
  <si>
    <t>Accounts payable</t>
  </si>
  <si>
    <t>Accounts payable, related party</t>
  </si>
  <si>
    <t>Accrued expenses</t>
  </si>
  <si>
    <t>Accrued expenses, related party</t>
  </si>
  <si>
    <t>Notes payable</t>
  </si>
  <si>
    <t>Note payable to related parties</t>
  </si>
  <si>
    <t>Convertible notes payable, net</t>
  </si>
  <si>
    <t>Convertible notes payable to related party, net</t>
  </si>
  <si>
    <t>Embedded derivative liability</t>
  </si>
  <si>
    <t>Liability for reclassified equity contracts</t>
  </si>
  <si>
    <t>Total current liabilities</t>
  </si>
  <si>
    <t>Long term liabilities:</t>
  </si>
  <si>
    <t>Notes payable, net</t>
  </si>
  <si>
    <t>Total long term liabilities</t>
  </si>
  <si>
    <t>Total liabilities</t>
  </si>
  <si>
    <t>Stockholders’ equity (deficit):</t>
  </si>
  <si>
    <t>Common stock, $0.001 par value; 150,000,000 shares authorized, 73,118,471 and 97,112,036 shares issued and outstanding at December 31, 2010 and September 30, 2011, respectively</t>
  </si>
  <si>
    <t>Additional paid-in capital</t>
  </si>
  <si>
    <t>Deficit accumulated during the development stage</t>
  </si>
  <si>
    <t>Cumulative translation adjustment</t>
  </si>
  <si>
    <t>Total stockholders’ equity (deficit)</t>
  </si>
  <si>
    <t>Total liabilities and stockholders’ equity (deficit)</t>
  </si>
  <si>
    <t>4Q, 2010</t>
  </si>
  <si>
    <t>Property and equipment, gross</t>
  </si>
  <si>
    <t>Preferred stock, $0.001 par value</t>
  </si>
  <si>
    <t>FY 2009</t>
  </si>
  <si>
    <t>FY 2010</t>
  </si>
  <si>
    <t>6 Months 2010</t>
  </si>
  <si>
    <t>6 Months, 2011</t>
  </si>
  <si>
    <t>1Q, 2010</t>
  </si>
  <si>
    <t>1Q, 2011</t>
  </si>
  <si>
    <t>2Q, 2010</t>
  </si>
  <si>
    <t>2Q, 2011</t>
  </si>
  <si>
    <t>`</t>
  </si>
  <si>
    <t>4Q, 2009</t>
  </si>
  <si>
    <t xml:space="preserve">1Q, 2009 </t>
  </si>
  <si>
    <t>6 Months 2009</t>
  </si>
  <si>
    <t>9 Monhts 2009</t>
  </si>
  <si>
    <t>2Q, 2009</t>
  </si>
  <si>
    <t>3Q, 2009</t>
  </si>
  <si>
    <t>1Q, 2009</t>
  </si>
  <si>
    <t>Accounts receivable</t>
  </si>
  <si>
    <t>Construction in progress</t>
  </si>
  <si>
    <t>Convertible notes, net of discount</t>
  </si>
  <si>
    <t>Net loss</t>
  </si>
  <si>
    <t>Operating cash flow</t>
  </si>
  <si>
    <t xml:space="preserve"> Sub-total</t>
  </si>
  <si>
    <t>Other</t>
  </si>
  <si>
    <t>Cash from financing</t>
  </si>
  <si>
    <t>FY 2011</t>
  </si>
  <si>
    <t>4Q, 2011</t>
  </si>
  <si>
    <t>Working capital</t>
  </si>
  <si>
    <t>Other Net Cash used in operating activities</t>
  </si>
  <si>
    <t>1Q, 2012</t>
  </si>
  <si>
    <t>6 Months, 2012</t>
  </si>
  <si>
    <t>9 Months, 2012</t>
  </si>
  <si>
    <t>Deposits and other non-current assets</t>
  </si>
  <si>
    <t>2Q, 2012</t>
  </si>
  <si>
    <t>3Q, 2012</t>
  </si>
  <si>
    <t>Total</t>
  </si>
  <si>
    <t>FY 2012</t>
  </si>
  <si>
    <t>Loan and account payable conversion inducement</t>
  </si>
  <si>
    <t>Proceeds from issuance of redeemable secruties</t>
  </si>
  <si>
    <t>4Q, 2012</t>
  </si>
  <si>
    <t>Accrtetion of redeemable securities</t>
  </si>
  <si>
    <t>Redeemable common stock</t>
  </si>
  <si>
    <t>1Q, 2013</t>
  </si>
  <si>
    <t>Accounts payable and accrued expenses</t>
  </si>
  <si>
    <t>6 Months, 2013</t>
  </si>
  <si>
    <t>2Q, 2013</t>
  </si>
  <si>
    <t>Pro forma</t>
  </si>
  <si>
    <t>3Q, 2013</t>
  </si>
  <si>
    <t>Cash in custody account</t>
  </si>
  <si>
    <t>Notes payable in dispute</t>
  </si>
  <si>
    <t>Warrant liability</t>
  </si>
  <si>
    <t>Shares payable to related party</t>
  </si>
  <si>
    <t>9 Months, 2013</t>
  </si>
  <si>
    <t>Change in faor value of derviatives</t>
  </si>
  <si>
    <t>Inducement expense</t>
  </si>
  <si>
    <t>Proceed from issuance of notes payable to related parties</t>
  </si>
  <si>
    <t>Foreign exchange gain or loss</t>
  </si>
  <si>
    <t>3Q, 2013 A</t>
  </si>
  <si>
    <t>4Q, 2013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</si>
</sst>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38" fontId="1" fillId="0" borderId="0" xfId="0" applyNumberFormat="1" applyFont="1" applyFill="1" applyBorder="1" applyAlignment="1"/>
    <xf numFmtId="8" fontId="1" fillId="0" borderId="0" xfId="0" applyNumberFormat="1" applyFont="1" applyFill="1" applyBorder="1" applyAlignment="1"/>
    <xf numFmtId="0" fontId="1" fillId="0" borderId="0" xfId="0" applyFont="1" applyBorder="1" applyAlignment="1"/>
    <xf numFmtId="38" fontId="1" fillId="0" borderId="0" xfId="0" applyNumberFormat="1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 horizontal="left" vertical="center"/>
    </xf>
    <xf numFmtId="8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/>
    <xf numFmtId="38" fontId="1" fillId="0" borderId="0" xfId="0" applyNumberFormat="1" applyFont="1" applyBorder="1" applyAlignment="1"/>
    <xf numFmtId="0" fontId="2" fillId="0" borderId="0" xfId="0" applyFont="1"/>
    <xf numFmtId="38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G10" sqref="G10:Y10"/>
    </sheetView>
  </sheetViews>
  <sheetFormatPr defaultRowHeight="15" outlineLevelRow="1" x14ac:dyDescent="0.25"/>
  <cols>
    <col min="1" max="1" width="52.42578125" style="4" customWidth="1"/>
    <col min="2" max="3" width="11.140625" style="4" bestFit="1" customWidth="1"/>
    <col min="4" max="5" width="11.140625" style="15" bestFit="1" customWidth="1"/>
    <col min="6" max="6" width="11.140625" style="15" customWidth="1"/>
    <col min="7" max="7" width="11.28515625" style="15" customWidth="1"/>
    <col min="8" max="8" width="11.7109375" style="4" customWidth="1"/>
    <col min="9" max="9" width="11.42578125" style="15" customWidth="1"/>
    <col min="10" max="10" width="11.5703125" style="15" bestFit="1" customWidth="1"/>
    <col min="11" max="13" width="11.5703125" style="4" bestFit="1" customWidth="1"/>
    <col min="14" max="14" width="11.5703125" style="15" bestFit="1" customWidth="1"/>
    <col min="15" max="16" width="11.5703125" style="4" bestFit="1" customWidth="1"/>
    <col min="17" max="17" width="11.5703125" style="4" customWidth="1"/>
    <col min="18" max="19" width="11.140625" style="15" customWidth="1"/>
    <col min="20" max="21" width="11.5703125" style="15" bestFit="1" customWidth="1"/>
    <col min="22" max="22" width="12" style="15" customWidth="1"/>
    <col min="23" max="23" width="11.5703125" bestFit="1" customWidth="1"/>
    <col min="24" max="25" width="11.5703125" style="4" bestFit="1" customWidth="1"/>
    <col min="26" max="26" width="13.7109375" style="4" bestFit="1" customWidth="1"/>
    <col min="27" max="16384" width="9.140625" style="4"/>
  </cols>
  <sheetData>
    <row r="1" spans="1:26" s="1" customFormat="1" ht="15" customHeight="1" x14ac:dyDescent="0.2">
      <c r="A1" s="7"/>
      <c r="B1" s="1" t="s">
        <v>146</v>
      </c>
      <c r="C1" s="1" t="s">
        <v>147</v>
      </c>
      <c r="D1" s="1" t="s">
        <v>170</v>
      </c>
      <c r="E1" s="1" t="s">
        <v>181</v>
      </c>
      <c r="G1" s="1" t="s">
        <v>161</v>
      </c>
      <c r="H1" s="1" t="s">
        <v>159</v>
      </c>
      <c r="I1" s="1" t="s">
        <v>160</v>
      </c>
      <c r="J1" s="1" t="s">
        <v>155</v>
      </c>
      <c r="K1" s="1" t="s">
        <v>150</v>
      </c>
      <c r="L1" s="1" t="s">
        <v>152</v>
      </c>
      <c r="M1" s="1" t="s">
        <v>35</v>
      </c>
      <c r="N1" s="1" t="s">
        <v>143</v>
      </c>
      <c r="O1" s="1" t="s">
        <v>151</v>
      </c>
      <c r="P1" s="1" t="s">
        <v>153</v>
      </c>
      <c r="Q1" s="1" t="s">
        <v>36</v>
      </c>
      <c r="R1" s="1" t="s">
        <v>171</v>
      </c>
      <c r="S1" s="1" t="s">
        <v>174</v>
      </c>
      <c r="T1" s="1" t="s">
        <v>178</v>
      </c>
      <c r="U1" s="1" t="s">
        <v>179</v>
      </c>
      <c r="V1" s="1" t="s">
        <v>184</v>
      </c>
      <c r="W1" s="1" t="s">
        <v>187</v>
      </c>
      <c r="X1" s="1" t="s">
        <v>190</v>
      </c>
      <c r="Y1" s="1" t="s">
        <v>202</v>
      </c>
      <c r="Z1" s="1" t="s">
        <v>203</v>
      </c>
    </row>
    <row r="2" spans="1:26" s="1" customFormat="1" ht="15" customHeight="1" x14ac:dyDescent="0.2">
      <c r="A2" s="7" t="s">
        <v>40</v>
      </c>
    </row>
    <row r="3" spans="1:26" s="2" customFormat="1" ht="15" customHeight="1" x14ac:dyDescent="0.2">
      <c r="A3" s="5" t="s">
        <v>1</v>
      </c>
      <c r="B3" s="2">
        <v>10</v>
      </c>
      <c r="C3" s="2">
        <v>10</v>
      </c>
      <c r="D3" s="2">
        <v>10</v>
      </c>
      <c r="G3" s="2">
        <v>0</v>
      </c>
      <c r="H3" s="2">
        <v>0</v>
      </c>
      <c r="I3" s="2">
        <v>10</v>
      </c>
      <c r="J3" s="2">
        <f>B3-I3-H3-G3</f>
        <v>0</v>
      </c>
      <c r="K3" s="2">
        <v>0</v>
      </c>
      <c r="L3" s="2">
        <v>0</v>
      </c>
      <c r="M3" s="6">
        <v>10</v>
      </c>
      <c r="N3" s="2">
        <f>C3-M3-L3-K3</f>
        <v>0</v>
      </c>
      <c r="O3" s="2">
        <v>0</v>
      </c>
      <c r="P3" s="2">
        <v>0</v>
      </c>
      <c r="Q3" s="6">
        <v>10</v>
      </c>
      <c r="R3" s="2">
        <f>D3-Q3</f>
        <v>0</v>
      </c>
      <c r="S3" s="2">
        <v>0</v>
      </c>
    </row>
    <row r="4" spans="1:26" s="2" customFormat="1" ht="15" customHeight="1" x14ac:dyDescent="0.2">
      <c r="A4" s="5" t="s">
        <v>2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6">
        <v>0</v>
      </c>
      <c r="N4" s="2">
        <f>C4-M4-L4-K4</f>
        <v>0</v>
      </c>
      <c r="O4" s="2">
        <v>0</v>
      </c>
      <c r="P4" s="2">
        <v>0</v>
      </c>
      <c r="Q4" s="6">
        <v>0</v>
      </c>
      <c r="R4" s="2">
        <f>D4-Q4</f>
        <v>0</v>
      </c>
      <c r="S4" s="2">
        <v>0</v>
      </c>
    </row>
    <row r="5" spans="1:26" s="2" customFormat="1" ht="15" customHeight="1" x14ac:dyDescent="0.2">
      <c r="A5" s="5" t="s">
        <v>3</v>
      </c>
      <c r="E5" s="2">
        <v>772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6">
        <v>0</v>
      </c>
      <c r="N5" s="2">
        <f>C5-M5-L5-K5</f>
        <v>0</v>
      </c>
      <c r="O5" s="2">
        <v>0</v>
      </c>
      <c r="P5" s="2">
        <v>0</v>
      </c>
      <c r="Q5" s="6">
        <v>0</v>
      </c>
      <c r="R5" s="2">
        <f>D5-Q5</f>
        <v>0</v>
      </c>
      <c r="S5" s="2">
        <v>0</v>
      </c>
      <c r="T5" s="2">
        <v>330</v>
      </c>
      <c r="U5" s="2">
        <v>120</v>
      </c>
      <c r="V5" s="2">
        <f>E5-U5-T5-S5</f>
        <v>322</v>
      </c>
      <c r="W5" s="2">
        <v>137</v>
      </c>
      <c r="X5" s="2">
        <v>272</v>
      </c>
      <c r="Y5" s="2">
        <v>400</v>
      </c>
    </row>
    <row r="6" spans="1:26" s="2" customFormat="1" ht="15" customHeight="1" x14ac:dyDescent="0.2">
      <c r="A6" s="5" t="s">
        <v>4</v>
      </c>
      <c r="B6" s="6">
        <f>SUM(B3:B5)</f>
        <v>10</v>
      </c>
      <c r="C6" s="6">
        <f>SUM(C3:C5)</f>
        <v>10</v>
      </c>
      <c r="D6" s="6">
        <f>SUM(D3:D5)</f>
        <v>10</v>
      </c>
      <c r="E6" s="6">
        <f>SUM(E3:E5)</f>
        <v>772</v>
      </c>
      <c r="F6" s="6"/>
      <c r="G6" s="6">
        <f>SUM(G3:G5)</f>
        <v>0</v>
      </c>
      <c r="H6" s="6">
        <f>SUM(H3:H5)</f>
        <v>0</v>
      </c>
      <c r="I6" s="6">
        <f>SUM(I3:I5)</f>
        <v>10</v>
      </c>
      <c r="J6" s="2">
        <f>B6-I6-H6-G6</f>
        <v>0</v>
      </c>
      <c r="K6" s="6">
        <f>SUM(K3:K5)</f>
        <v>0</v>
      </c>
      <c r="L6" s="6">
        <f>SUM(L3:L5)</f>
        <v>0</v>
      </c>
      <c r="M6" s="6">
        <f>SUM(M3:M5)</f>
        <v>10</v>
      </c>
      <c r="N6" s="2">
        <f>C6-M6-L6-K6</f>
        <v>0</v>
      </c>
      <c r="O6" s="6">
        <f t="shared" ref="O6" si="0">SUM(O3:O5)</f>
        <v>0</v>
      </c>
      <c r="P6" s="6">
        <f t="shared" ref="P6" si="1">SUM(P3:P5)</f>
        <v>0</v>
      </c>
      <c r="Q6" s="6">
        <f>SUM(Q3:Q5)</f>
        <v>10</v>
      </c>
      <c r="R6" s="2">
        <f>D6-Q6</f>
        <v>0</v>
      </c>
      <c r="S6" s="6">
        <f t="shared" ref="S6:Y6" si="2">SUM(S3:S5)</f>
        <v>0</v>
      </c>
      <c r="T6" s="6">
        <f t="shared" si="2"/>
        <v>330</v>
      </c>
      <c r="U6" s="6">
        <f t="shared" si="2"/>
        <v>120</v>
      </c>
      <c r="V6" s="6">
        <f t="shared" si="2"/>
        <v>322</v>
      </c>
      <c r="W6" s="6">
        <f t="shared" si="2"/>
        <v>137</v>
      </c>
      <c r="X6" s="6">
        <f t="shared" si="2"/>
        <v>272</v>
      </c>
      <c r="Y6" s="6">
        <f t="shared" si="2"/>
        <v>400</v>
      </c>
      <c r="Z6" s="2">
        <v>0</v>
      </c>
    </row>
    <row r="7" spans="1:26" s="2" customFormat="1" ht="15" customHeight="1" x14ac:dyDescent="0.2">
      <c r="A7" s="5"/>
      <c r="M7" s="6"/>
      <c r="Q7" s="6"/>
    </row>
    <row r="8" spans="1:26" s="2" customFormat="1" ht="15" customHeight="1" x14ac:dyDescent="0.2">
      <c r="A8" s="5" t="s">
        <v>5</v>
      </c>
      <c r="M8" s="6"/>
      <c r="Q8" s="6"/>
    </row>
    <row r="9" spans="1:26" s="2" customFormat="1" ht="15" hidden="1" customHeight="1" outlineLevel="1" x14ac:dyDescent="0.2">
      <c r="A9" s="5" t="s">
        <v>6</v>
      </c>
      <c r="B9" s="6">
        <v>0</v>
      </c>
      <c r="C9" s="6">
        <v>0</v>
      </c>
      <c r="D9" s="2">
        <v>0</v>
      </c>
      <c r="G9" s="2">
        <v>0</v>
      </c>
      <c r="H9" s="2">
        <v>0</v>
      </c>
      <c r="I9" s="2">
        <v>0</v>
      </c>
      <c r="J9" s="2">
        <f t="shared" ref="J9:J15" si="3">B9-I9-H9-G9</f>
        <v>0</v>
      </c>
      <c r="K9" s="6">
        <v>0</v>
      </c>
      <c r="L9" s="6">
        <v>0</v>
      </c>
      <c r="M9" s="6">
        <v>0</v>
      </c>
      <c r="N9" s="2">
        <f t="shared" ref="N9:N15" si="4">C9-M9-L9-K9</f>
        <v>0</v>
      </c>
      <c r="O9" s="6">
        <v>0</v>
      </c>
      <c r="P9" s="6">
        <v>0</v>
      </c>
      <c r="Q9" s="6">
        <v>0</v>
      </c>
      <c r="R9" s="2">
        <f t="shared" ref="R9:R15" si="5">D9-Q9</f>
        <v>0</v>
      </c>
    </row>
    <row r="10" spans="1:26" s="2" customFormat="1" ht="15" customHeight="1" collapsed="1" x14ac:dyDescent="0.2">
      <c r="A10" s="5" t="s">
        <v>7</v>
      </c>
      <c r="B10" s="2">
        <v>9588</v>
      </c>
      <c r="C10" s="2">
        <v>9899</v>
      </c>
      <c r="D10" s="2">
        <v>13452</v>
      </c>
      <c r="E10" s="2">
        <v>28908</v>
      </c>
      <c r="G10" s="2">
        <v>2492</v>
      </c>
      <c r="H10" s="2">
        <v>2480</v>
      </c>
      <c r="I10" s="2">
        <v>2465</v>
      </c>
      <c r="J10" s="2">
        <f t="shared" si="3"/>
        <v>2151</v>
      </c>
      <c r="K10" s="2">
        <v>1991</v>
      </c>
      <c r="L10" s="2">
        <v>1194</v>
      </c>
      <c r="M10" s="6">
        <v>1606</v>
      </c>
      <c r="N10" s="2">
        <f t="shared" si="4"/>
        <v>5108</v>
      </c>
      <c r="O10" s="2">
        <v>4440</v>
      </c>
      <c r="P10" s="2">
        <v>3469</v>
      </c>
      <c r="Q10" s="6">
        <v>3565</v>
      </c>
      <c r="R10" s="2">
        <f t="shared" si="5"/>
        <v>9887</v>
      </c>
      <c r="S10" s="2">
        <v>3580</v>
      </c>
      <c r="T10" s="2">
        <v>7040</v>
      </c>
      <c r="U10" s="2">
        <v>9944</v>
      </c>
      <c r="V10" s="2">
        <f>E10-U10-T10-S10</f>
        <v>8344</v>
      </c>
      <c r="W10" s="2">
        <v>11608</v>
      </c>
      <c r="X10" s="2">
        <v>8383</v>
      </c>
      <c r="Y10" s="2">
        <v>12794</v>
      </c>
      <c r="Z10" s="2">
        <v>9000</v>
      </c>
    </row>
    <row r="11" spans="1:26" s="2" customFormat="1" ht="15" customHeight="1" x14ac:dyDescent="0.2">
      <c r="A11" s="5" t="s">
        <v>8</v>
      </c>
      <c r="B11" s="2">
        <v>7482</v>
      </c>
      <c r="C11" s="2">
        <v>5463</v>
      </c>
      <c r="D11" s="2">
        <v>13335</v>
      </c>
      <c r="E11" s="2">
        <v>15675</v>
      </c>
      <c r="G11" s="2">
        <v>1333</v>
      </c>
      <c r="H11" s="2">
        <v>786</v>
      </c>
      <c r="I11" s="2">
        <v>2356</v>
      </c>
      <c r="J11" s="2">
        <f t="shared" si="3"/>
        <v>3007</v>
      </c>
      <c r="K11" s="2">
        <v>1356</v>
      </c>
      <c r="L11" s="2">
        <v>1912</v>
      </c>
      <c r="M11" s="6">
        <v>1412</v>
      </c>
      <c r="N11" s="2">
        <f t="shared" si="4"/>
        <v>783</v>
      </c>
      <c r="O11" s="2">
        <v>2316</v>
      </c>
      <c r="P11" s="2">
        <v>5555</v>
      </c>
      <c r="Q11" s="6">
        <v>2804</v>
      </c>
      <c r="R11" s="2">
        <f t="shared" si="5"/>
        <v>10531</v>
      </c>
      <c r="S11" s="2">
        <v>2183</v>
      </c>
      <c r="T11" s="2">
        <v>2025</v>
      </c>
      <c r="U11" s="2">
        <v>3913</v>
      </c>
      <c r="V11" s="2">
        <f>E11-U11-T11-S11</f>
        <v>7554</v>
      </c>
      <c r="W11" s="2">
        <v>2470</v>
      </c>
      <c r="X11" s="2">
        <v>3290</v>
      </c>
      <c r="Y11" s="2">
        <v>3055</v>
      </c>
      <c r="Z11" s="2">
        <v>3000</v>
      </c>
    </row>
    <row r="12" spans="1:26" s="2" customFormat="1" ht="15" customHeight="1" x14ac:dyDescent="0.2">
      <c r="A12" s="5" t="s">
        <v>9</v>
      </c>
      <c r="B12" s="2">
        <v>7</v>
      </c>
      <c r="C12" s="2">
        <v>2</v>
      </c>
      <c r="D12" s="2">
        <v>10</v>
      </c>
      <c r="E12" s="2">
        <v>14</v>
      </c>
      <c r="G12" s="6">
        <v>0</v>
      </c>
      <c r="H12" s="6">
        <v>0</v>
      </c>
      <c r="I12" s="6">
        <v>0</v>
      </c>
      <c r="J12" s="2">
        <f t="shared" si="3"/>
        <v>7</v>
      </c>
      <c r="K12" s="6">
        <v>0</v>
      </c>
      <c r="L12" s="6">
        <v>0</v>
      </c>
      <c r="M12" s="6">
        <v>2</v>
      </c>
      <c r="N12" s="2">
        <f t="shared" si="4"/>
        <v>0</v>
      </c>
      <c r="O12" s="6">
        <v>0</v>
      </c>
      <c r="P12" s="2">
        <v>4</v>
      </c>
      <c r="Q12" s="6">
        <v>2</v>
      </c>
      <c r="R12" s="2">
        <f t="shared" si="5"/>
        <v>8</v>
      </c>
      <c r="S12" s="2">
        <v>2</v>
      </c>
      <c r="T12" s="2">
        <v>2</v>
      </c>
      <c r="U12" s="2">
        <v>5</v>
      </c>
      <c r="V12" s="2">
        <f>E12-U12-T12-S12</f>
        <v>5</v>
      </c>
      <c r="W12" s="2">
        <v>3</v>
      </c>
      <c r="X12" s="2">
        <v>3</v>
      </c>
      <c r="Y12" s="2">
        <v>3</v>
      </c>
    </row>
    <row r="13" spans="1:26" s="2" customFormat="1" ht="15" hidden="1" customHeight="1" outlineLevel="1" x14ac:dyDescent="0.2">
      <c r="A13" s="5" t="s">
        <v>10</v>
      </c>
      <c r="B13" s="6">
        <v>0</v>
      </c>
      <c r="C13" s="6">
        <v>0</v>
      </c>
      <c r="D13" s="6">
        <v>0</v>
      </c>
      <c r="G13" s="6">
        <v>0</v>
      </c>
      <c r="H13" s="6">
        <v>0</v>
      </c>
      <c r="I13" s="6">
        <v>0</v>
      </c>
      <c r="J13" s="2">
        <f t="shared" si="3"/>
        <v>0</v>
      </c>
      <c r="K13" s="6">
        <v>0</v>
      </c>
      <c r="L13" s="6">
        <v>0</v>
      </c>
      <c r="M13" s="6">
        <v>0</v>
      </c>
      <c r="N13" s="2">
        <f t="shared" si="4"/>
        <v>0</v>
      </c>
      <c r="O13" s="6">
        <v>0</v>
      </c>
      <c r="P13" s="6">
        <v>0</v>
      </c>
      <c r="Q13" s="6">
        <v>0</v>
      </c>
      <c r="R13" s="2">
        <f t="shared" si="5"/>
        <v>0</v>
      </c>
    </row>
    <row r="14" spans="1:26" s="2" customFormat="1" ht="15" hidden="1" customHeight="1" outlineLevel="1" x14ac:dyDescent="0.2">
      <c r="A14" s="5" t="s">
        <v>11</v>
      </c>
      <c r="B14" s="2">
        <v>389</v>
      </c>
      <c r="C14" s="6">
        <v>0</v>
      </c>
      <c r="D14" s="6">
        <v>0</v>
      </c>
      <c r="G14" s="6">
        <v>0</v>
      </c>
      <c r="H14" s="2">
        <v>389</v>
      </c>
      <c r="I14" s="6">
        <v>0</v>
      </c>
      <c r="J14" s="2">
        <f t="shared" si="3"/>
        <v>0</v>
      </c>
      <c r="K14" s="6">
        <v>0</v>
      </c>
      <c r="L14" s="6">
        <v>0</v>
      </c>
      <c r="M14" s="6">
        <v>0</v>
      </c>
      <c r="N14" s="2">
        <f t="shared" si="4"/>
        <v>0</v>
      </c>
      <c r="O14" s="6">
        <v>0</v>
      </c>
      <c r="P14" s="6">
        <v>0</v>
      </c>
      <c r="Q14" s="6">
        <v>0</v>
      </c>
      <c r="R14" s="2">
        <f t="shared" si="5"/>
        <v>0</v>
      </c>
    </row>
    <row r="15" spans="1:26" s="2" customFormat="1" ht="15" customHeight="1" collapsed="1" x14ac:dyDescent="0.2">
      <c r="A15" s="5" t="s">
        <v>12</v>
      </c>
      <c r="B15" s="6">
        <f>SUM(B10:B14)</f>
        <v>17466</v>
      </c>
      <c r="C15" s="6">
        <f>SUM(C10:C14)</f>
        <v>15364</v>
      </c>
      <c r="D15" s="6">
        <f>SUM(D9:D14)</f>
        <v>26797</v>
      </c>
      <c r="E15" s="6">
        <f>SUM(E9:E14)</f>
        <v>44597</v>
      </c>
      <c r="F15" s="6"/>
      <c r="G15" s="6">
        <f>SUM(G9:G14)</f>
        <v>3825</v>
      </c>
      <c r="H15" s="6">
        <f>SUM(H9:H14)</f>
        <v>3655</v>
      </c>
      <c r="I15" s="6">
        <f>SUM(I9:I14)</f>
        <v>4821</v>
      </c>
      <c r="J15" s="2">
        <f t="shared" si="3"/>
        <v>5165</v>
      </c>
      <c r="K15" s="6">
        <f>SUM(K10:K14)</f>
        <v>3347</v>
      </c>
      <c r="L15" s="6">
        <f>SUM(L9:L14)</f>
        <v>3106</v>
      </c>
      <c r="M15" s="6">
        <f>SUM(M9:M14)</f>
        <v>3020</v>
      </c>
      <c r="N15" s="2">
        <f t="shared" si="4"/>
        <v>5891</v>
      </c>
      <c r="O15" s="6">
        <f>SUM(O10:O14)</f>
        <v>6756</v>
      </c>
      <c r="P15" s="6">
        <f t="shared" ref="P15" si="6">SUM(P9:P14)</f>
        <v>9028</v>
      </c>
      <c r="Q15" s="6">
        <f>SUM(Q9:Q14)</f>
        <v>6371</v>
      </c>
      <c r="R15" s="2">
        <f t="shared" si="5"/>
        <v>20426</v>
      </c>
      <c r="S15" s="6">
        <f>SUM(S9:S14)</f>
        <v>5765</v>
      </c>
      <c r="T15" s="6">
        <f t="shared" ref="T15:U15" si="7">SUM(T9:T14)</f>
        <v>9067</v>
      </c>
      <c r="U15" s="6">
        <f t="shared" si="7"/>
        <v>13862</v>
      </c>
      <c r="V15" s="6">
        <f t="shared" ref="V15:W15" si="8">SUM(V9:V14)</f>
        <v>15903</v>
      </c>
      <c r="W15" s="6">
        <f t="shared" si="8"/>
        <v>14081</v>
      </c>
      <c r="X15" s="6">
        <f t="shared" ref="X15:Z15" si="9">SUM(X9:X14)</f>
        <v>11676</v>
      </c>
      <c r="Y15" s="6">
        <f t="shared" si="9"/>
        <v>15852</v>
      </c>
      <c r="Z15" s="6">
        <f t="shared" si="9"/>
        <v>12000</v>
      </c>
    </row>
    <row r="16" spans="1:26" s="2" customFormat="1" ht="15" customHeight="1" x14ac:dyDescent="0.2">
      <c r="A16" s="5"/>
      <c r="B16" s="6"/>
      <c r="C16" s="6"/>
      <c r="E16" s="6"/>
      <c r="F16" s="6"/>
      <c r="G16" s="6"/>
      <c r="H16" s="6"/>
      <c r="I16" s="6"/>
      <c r="K16" s="6"/>
      <c r="L16" s="6"/>
      <c r="M16" s="6"/>
      <c r="O16" s="6"/>
      <c r="P16" s="6"/>
      <c r="Q16" s="6"/>
      <c r="S16" s="6"/>
      <c r="T16" s="6"/>
      <c r="U16" s="6"/>
      <c r="V16" s="6"/>
      <c r="W16" s="6"/>
      <c r="X16" s="6"/>
      <c r="Y16" s="6"/>
    </row>
    <row r="17" spans="1:26" s="2" customFormat="1" ht="15" customHeight="1" x14ac:dyDescent="0.2">
      <c r="A17" s="5" t="s">
        <v>13</v>
      </c>
      <c r="B17" s="6">
        <f>B6-B15</f>
        <v>-17456</v>
      </c>
      <c r="C17" s="6">
        <f>C6-C15</f>
        <v>-15354</v>
      </c>
      <c r="D17" s="6">
        <f>D6-D15</f>
        <v>-26787</v>
      </c>
      <c r="E17" s="6">
        <f>E6-E15</f>
        <v>-43825</v>
      </c>
      <c r="F17" s="6"/>
      <c r="G17" s="6">
        <f t="shared" ref="G17:I17" si="10">G6-G15</f>
        <v>-3825</v>
      </c>
      <c r="H17" s="6">
        <f t="shared" si="10"/>
        <v>-3655</v>
      </c>
      <c r="I17" s="6">
        <f t="shared" si="10"/>
        <v>-4811</v>
      </c>
      <c r="J17" s="2">
        <f>B17-I17-H17-G17</f>
        <v>-5165</v>
      </c>
      <c r="K17" s="6">
        <f>K6-K15</f>
        <v>-3347</v>
      </c>
      <c r="L17" s="6">
        <f>L6-L15</f>
        <v>-3106</v>
      </c>
      <c r="M17" s="6">
        <f>M6-M15</f>
        <v>-3010</v>
      </c>
      <c r="N17" s="2">
        <f>C17-M17-L17-K17</f>
        <v>-5891</v>
      </c>
      <c r="O17" s="6">
        <f t="shared" ref="O17" si="11">O6-O15</f>
        <v>-6756</v>
      </c>
      <c r="P17" s="6">
        <f t="shared" ref="P17" si="12">P6-P15</f>
        <v>-9028</v>
      </c>
      <c r="Q17" s="6">
        <f>Q6-Q15</f>
        <v>-6361</v>
      </c>
      <c r="R17" s="2">
        <f>D17-Q17</f>
        <v>-20426</v>
      </c>
      <c r="S17" s="6">
        <f>S6-S15</f>
        <v>-5765</v>
      </c>
      <c r="T17" s="6">
        <f t="shared" ref="T17:U17" si="13">T6-T15</f>
        <v>-8737</v>
      </c>
      <c r="U17" s="6">
        <f t="shared" si="13"/>
        <v>-13742</v>
      </c>
      <c r="V17" s="6">
        <f t="shared" ref="V17:W17" si="14">V6-V15</f>
        <v>-15581</v>
      </c>
      <c r="W17" s="6">
        <f t="shared" si="14"/>
        <v>-13944</v>
      </c>
      <c r="X17" s="6">
        <f t="shared" ref="X17:Z17" si="15">X6-X15</f>
        <v>-11404</v>
      </c>
      <c r="Y17" s="6">
        <f t="shared" si="15"/>
        <v>-15452</v>
      </c>
      <c r="Z17" s="6">
        <f t="shared" si="15"/>
        <v>-12000</v>
      </c>
    </row>
    <row r="18" spans="1:26" s="2" customFormat="1" ht="15" customHeight="1" x14ac:dyDescent="0.2">
      <c r="A18" s="5"/>
      <c r="M18" s="6"/>
      <c r="Q18" s="6"/>
    </row>
    <row r="19" spans="1:26" s="2" customFormat="1" ht="15" customHeight="1" x14ac:dyDescent="0.2">
      <c r="A19" s="5" t="s">
        <v>14</v>
      </c>
      <c r="M19" s="6"/>
      <c r="Q19" s="6"/>
    </row>
    <row r="20" spans="1:26" s="2" customFormat="1" ht="15" customHeight="1" x14ac:dyDescent="0.2">
      <c r="A20" s="5" t="s">
        <v>15</v>
      </c>
      <c r="D20" s="2">
        <v>8821</v>
      </c>
      <c r="E20" s="2">
        <v>491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6">
        <v>0</v>
      </c>
      <c r="N20" s="2">
        <f t="shared" ref="N20:N29" si="16">C20-M20-L20-K20</f>
        <v>0</v>
      </c>
      <c r="O20" s="6">
        <v>0</v>
      </c>
      <c r="P20" s="2">
        <v>-1462</v>
      </c>
      <c r="Q20" s="6">
        <v>8875</v>
      </c>
      <c r="R20" s="2">
        <f t="shared" ref="R20:R29" si="17">D20-Q20</f>
        <v>-54</v>
      </c>
      <c r="S20" s="2">
        <v>491</v>
      </c>
      <c r="V20" s="2">
        <f>E20-U20-T20-S20</f>
        <v>0</v>
      </c>
    </row>
    <row r="21" spans="1:26" s="2" customFormat="1" ht="15" customHeight="1" x14ac:dyDescent="0.2">
      <c r="A21" s="5" t="s">
        <v>199</v>
      </c>
      <c r="M21" s="6"/>
      <c r="O21" s="6"/>
      <c r="Q21" s="6"/>
      <c r="Y21" s="2">
        <v>-7451</v>
      </c>
    </row>
    <row r="22" spans="1:26" s="2" customFormat="1" ht="15" customHeight="1" x14ac:dyDescent="0.2">
      <c r="A22" s="5" t="s">
        <v>16</v>
      </c>
      <c r="B22" s="2">
        <v>-5617</v>
      </c>
      <c r="C22" s="2">
        <v>-4673</v>
      </c>
      <c r="D22" s="2">
        <v>-7944</v>
      </c>
      <c r="E22" s="2">
        <v>-9103</v>
      </c>
      <c r="G22" s="2">
        <v>0</v>
      </c>
      <c r="H22" s="2">
        <v>0</v>
      </c>
      <c r="I22" s="2">
        <v>-5617</v>
      </c>
      <c r="J22" s="2">
        <f t="shared" ref="J22:J29" si="18">B22-I22-H22-G22</f>
        <v>0</v>
      </c>
      <c r="K22" s="2">
        <v>0</v>
      </c>
      <c r="L22" s="2">
        <v>-4522</v>
      </c>
      <c r="M22" s="6">
        <v>0</v>
      </c>
      <c r="N22" s="2">
        <f t="shared" si="16"/>
        <v>-151</v>
      </c>
      <c r="O22" s="6">
        <v>0</v>
      </c>
      <c r="P22" s="2">
        <v>-125</v>
      </c>
      <c r="Q22" s="6">
        <v>0</v>
      </c>
      <c r="R22" s="2">
        <f t="shared" si="17"/>
        <v>-7944</v>
      </c>
      <c r="S22" s="2">
        <v>0</v>
      </c>
      <c r="V22" s="2">
        <f>E22-U22-T22-S22</f>
        <v>-9103</v>
      </c>
    </row>
    <row r="23" spans="1:26" s="2" customFormat="1" ht="15" customHeight="1" x14ac:dyDescent="0.2">
      <c r="A23" s="5" t="s">
        <v>185</v>
      </c>
      <c r="E23" s="2">
        <v>-2042</v>
      </c>
      <c r="M23" s="6"/>
      <c r="O23" s="6"/>
      <c r="Q23" s="6"/>
      <c r="V23" s="2">
        <f>E23-U23-T23-S23</f>
        <v>-2042</v>
      </c>
    </row>
    <row r="24" spans="1:26" s="2" customFormat="1" ht="15" customHeight="1" x14ac:dyDescent="0.2">
      <c r="A24" s="5" t="s">
        <v>17</v>
      </c>
      <c r="B24" s="2">
        <v>0</v>
      </c>
      <c r="C24" s="2">
        <v>54</v>
      </c>
      <c r="D24" s="2">
        <v>728</v>
      </c>
      <c r="E24" s="2">
        <v>601</v>
      </c>
      <c r="G24" s="2">
        <v>0</v>
      </c>
      <c r="H24" s="2">
        <v>0</v>
      </c>
      <c r="I24" s="2">
        <v>0</v>
      </c>
      <c r="J24" s="2">
        <f t="shared" si="18"/>
        <v>0</v>
      </c>
      <c r="K24" s="2">
        <v>0</v>
      </c>
      <c r="L24" s="2">
        <v>0</v>
      </c>
      <c r="M24" s="6">
        <v>0</v>
      </c>
      <c r="N24" s="2">
        <f t="shared" si="16"/>
        <v>54</v>
      </c>
      <c r="O24" s="2">
        <v>-161</v>
      </c>
      <c r="P24" s="2">
        <v>-148</v>
      </c>
      <c r="Q24" s="6">
        <v>338</v>
      </c>
      <c r="R24" s="2">
        <f t="shared" si="17"/>
        <v>390</v>
      </c>
      <c r="S24" s="2">
        <v>348</v>
      </c>
      <c r="T24" s="2">
        <v>200</v>
      </c>
      <c r="U24" s="2">
        <v>35</v>
      </c>
      <c r="V24" s="2">
        <f>E24-U24-T24-S24</f>
        <v>18</v>
      </c>
      <c r="Y24" s="2">
        <v>63</v>
      </c>
    </row>
    <row r="25" spans="1:26" s="2" customFormat="1" ht="15" customHeight="1" x14ac:dyDescent="0.2">
      <c r="A25" s="5" t="s">
        <v>18</v>
      </c>
      <c r="B25" s="2">
        <v>0</v>
      </c>
      <c r="C25" s="2">
        <v>0</v>
      </c>
      <c r="D25" s="2">
        <v>0</v>
      </c>
      <c r="G25" s="2">
        <v>0</v>
      </c>
      <c r="H25" s="2">
        <v>0</v>
      </c>
      <c r="I25" s="2">
        <v>0</v>
      </c>
      <c r="J25" s="2">
        <f t="shared" si="18"/>
        <v>0</v>
      </c>
      <c r="K25" s="2">
        <v>0</v>
      </c>
      <c r="L25" s="2">
        <v>0</v>
      </c>
      <c r="M25" s="6">
        <v>0</v>
      </c>
      <c r="N25" s="2">
        <f t="shared" si="16"/>
        <v>0</v>
      </c>
      <c r="O25" s="6">
        <v>0</v>
      </c>
      <c r="P25" s="6">
        <v>0</v>
      </c>
      <c r="Q25" s="6">
        <v>0</v>
      </c>
      <c r="R25" s="2">
        <f t="shared" si="17"/>
        <v>0</v>
      </c>
      <c r="S25" s="2">
        <v>0</v>
      </c>
      <c r="Y25" s="2">
        <v>-66</v>
      </c>
    </row>
    <row r="26" spans="1:26" s="2" customFormat="1" ht="15" customHeight="1" x14ac:dyDescent="0.2">
      <c r="A26" s="5" t="s">
        <v>201</v>
      </c>
      <c r="M26" s="6"/>
      <c r="O26" s="6"/>
      <c r="P26" s="6"/>
      <c r="Q26" s="6"/>
      <c r="Y26" s="2">
        <v>-4</v>
      </c>
    </row>
    <row r="27" spans="1:26" s="2" customFormat="1" ht="15" customHeight="1" x14ac:dyDescent="0.2">
      <c r="A27" s="5" t="s">
        <v>19</v>
      </c>
      <c r="B27" s="2">
        <v>-3881</v>
      </c>
      <c r="C27" s="2">
        <v>-7884</v>
      </c>
      <c r="D27" s="2">
        <v>-7648</v>
      </c>
      <c r="E27" s="2">
        <v>-13442</v>
      </c>
      <c r="G27" s="2">
        <v>-751</v>
      </c>
      <c r="H27" s="2">
        <v>-440</v>
      </c>
      <c r="I27" s="2">
        <v>-1813</v>
      </c>
      <c r="J27" s="2">
        <f t="shared" si="18"/>
        <v>-877</v>
      </c>
      <c r="K27" s="2">
        <v>-2498</v>
      </c>
      <c r="L27" s="2">
        <v>-1099</v>
      </c>
      <c r="M27" s="6">
        <v>-2371</v>
      </c>
      <c r="N27" s="2">
        <f t="shared" si="16"/>
        <v>-1916</v>
      </c>
      <c r="O27" s="2">
        <v>-1491</v>
      </c>
      <c r="P27" s="2">
        <v>-1565</v>
      </c>
      <c r="Q27" s="6">
        <v>-2370</v>
      </c>
      <c r="R27" s="2">
        <f t="shared" si="17"/>
        <v>-5278</v>
      </c>
      <c r="S27" s="2">
        <v>-5225</v>
      </c>
      <c r="T27" s="2">
        <v>-1613</v>
      </c>
      <c r="U27" s="2">
        <v>-2788</v>
      </c>
      <c r="V27" s="2">
        <f>E27-U27-T27-S27</f>
        <v>-3816</v>
      </c>
      <c r="W27" s="2">
        <v>-450</v>
      </c>
      <c r="X27" s="2">
        <v>-190</v>
      </c>
      <c r="Y27" s="2">
        <v>0</v>
      </c>
    </row>
    <row r="28" spans="1:26" s="2" customFormat="1" ht="15" customHeight="1" x14ac:dyDescent="0.2">
      <c r="A28" s="5" t="s">
        <v>20</v>
      </c>
      <c r="B28" s="2">
        <v>0</v>
      </c>
      <c r="C28" s="2">
        <v>489</v>
      </c>
      <c r="D28" s="2">
        <v>0</v>
      </c>
      <c r="G28" s="2">
        <v>0</v>
      </c>
      <c r="H28" s="2">
        <v>0</v>
      </c>
      <c r="I28" s="2">
        <v>0</v>
      </c>
      <c r="J28" s="2">
        <f t="shared" si="18"/>
        <v>0</v>
      </c>
      <c r="K28" s="2">
        <v>0</v>
      </c>
      <c r="L28" s="2">
        <v>0</v>
      </c>
      <c r="M28" s="6">
        <v>0</v>
      </c>
      <c r="N28" s="2">
        <f t="shared" si="16"/>
        <v>489</v>
      </c>
      <c r="O28" s="6">
        <v>0</v>
      </c>
      <c r="P28" s="6">
        <v>0</v>
      </c>
      <c r="Q28" s="6">
        <v>0</v>
      </c>
      <c r="R28" s="2">
        <f t="shared" si="17"/>
        <v>0</v>
      </c>
      <c r="S28" s="2">
        <v>0</v>
      </c>
    </row>
    <row r="29" spans="1:26" s="2" customFormat="1" ht="15" customHeight="1" x14ac:dyDescent="0.2">
      <c r="A29" s="5" t="s">
        <v>37</v>
      </c>
      <c r="B29" s="6">
        <f>SUM(B20:B28)</f>
        <v>-9498</v>
      </c>
      <c r="C29" s="6">
        <f>SUM(C20:C28)</f>
        <v>-12014</v>
      </c>
      <c r="D29" s="6">
        <f>SUM(D20:D28)</f>
        <v>-6043</v>
      </c>
      <c r="E29" s="6">
        <f>SUM(E20:E28)</f>
        <v>-23495</v>
      </c>
      <c r="F29" s="6"/>
      <c r="G29" s="6">
        <f>SUM(G20:G28)</f>
        <v>-751</v>
      </c>
      <c r="H29" s="6">
        <f>SUM(H20:H28)</f>
        <v>-440</v>
      </c>
      <c r="I29" s="6">
        <f>SUM(I20:I28)</f>
        <v>-7430</v>
      </c>
      <c r="J29" s="2">
        <f t="shared" si="18"/>
        <v>-877</v>
      </c>
      <c r="K29" s="6">
        <f>SUM(K20:K28)</f>
        <v>-2498</v>
      </c>
      <c r="L29" s="6">
        <f>SUM(L20:L28)</f>
        <v>-5621</v>
      </c>
      <c r="M29" s="6">
        <f>SUM(M20:M28)</f>
        <v>-2371</v>
      </c>
      <c r="N29" s="2">
        <f t="shared" si="16"/>
        <v>-1524</v>
      </c>
      <c r="O29" s="6">
        <f t="shared" ref="O29" si="19">SUM(O20:O28)</f>
        <v>-1652</v>
      </c>
      <c r="P29" s="6">
        <f t="shared" ref="P29" si="20">SUM(P20:P28)</f>
        <v>-3300</v>
      </c>
      <c r="Q29" s="6">
        <f>SUM(Q20:Q28)</f>
        <v>6843</v>
      </c>
      <c r="R29" s="2">
        <f t="shared" si="17"/>
        <v>-12886</v>
      </c>
      <c r="S29" s="6">
        <f>SUM(S20:S28)</f>
        <v>-4386</v>
      </c>
      <c r="T29" s="6">
        <f t="shared" ref="T29:U29" si="21">SUM(T20:T28)</f>
        <v>-1413</v>
      </c>
      <c r="U29" s="6">
        <f t="shared" si="21"/>
        <v>-2753</v>
      </c>
      <c r="V29" s="6">
        <f t="shared" ref="V29:Y29" si="22">SUM(V20:V28)</f>
        <v>-14943</v>
      </c>
      <c r="W29" s="6">
        <f t="shared" si="22"/>
        <v>-450</v>
      </c>
      <c r="X29" s="6">
        <f t="shared" si="22"/>
        <v>-190</v>
      </c>
      <c r="Y29" s="6">
        <f t="shared" si="22"/>
        <v>-7458</v>
      </c>
    </row>
    <row r="30" spans="1:26" s="2" customFormat="1" ht="15" customHeight="1" x14ac:dyDescent="0.2">
      <c r="A30" s="5"/>
      <c r="B30" s="6"/>
      <c r="C30" s="6"/>
      <c r="E30" s="6"/>
      <c r="F30" s="6"/>
      <c r="G30" s="6"/>
      <c r="H30" s="6"/>
      <c r="I30" s="6"/>
      <c r="K30" s="6"/>
      <c r="L30" s="6"/>
      <c r="M30" s="6"/>
      <c r="O30" s="6"/>
      <c r="P30" s="6"/>
      <c r="Q30" s="6"/>
      <c r="S30" s="6"/>
      <c r="T30" s="6"/>
      <c r="U30" s="6"/>
      <c r="V30" s="6"/>
    </row>
    <row r="31" spans="1:26" s="2" customFormat="1" ht="15" customHeight="1" x14ac:dyDescent="0.2">
      <c r="A31" s="5" t="s">
        <v>41</v>
      </c>
      <c r="B31" s="2">
        <f>B17+B29</f>
        <v>-26954</v>
      </c>
      <c r="C31" s="2">
        <f>C17+C29</f>
        <v>-27368</v>
      </c>
      <c r="D31" s="2">
        <f>D17+D29</f>
        <v>-32830</v>
      </c>
      <c r="E31" s="2">
        <f>E17+E29</f>
        <v>-67320</v>
      </c>
      <c r="G31" s="2">
        <f t="shared" ref="G31:I31" si="23">G17+G29</f>
        <v>-4576</v>
      </c>
      <c r="H31" s="2">
        <f t="shared" si="23"/>
        <v>-4095</v>
      </c>
      <c r="I31" s="2">
        <f t="shared" si="23"/>
        <v>-12241</v>
      </c>
      <c r="J31" s="2">
        <f>B31-I31-H31-G31</f>
        <v>-6042</v>
      </c>
      <c r="K31" s="2">
        <f>K17+K29</f>
        <v>-5845</v>
      </c>
      <c r="L31" s="2">
        <f>L17+L29</f>
        <v>-8727</v>
      </c>
      <c r="M31" s="6">
        <f>M17+M29</f>
        <v>-5381</v>
      </c>
      <c r="N31" s="2">
        <f>C31-M31-L31-K31</f>
        <v>-7415</v>
      </c>
      <c r="O31" s="2">
        <f t="shared" ref="O31" si="24">O17+O29</f>
        <v>-8408</v>
      </c>
      <c r="P31" s="2">
        <f t="shared" ref="P31" si="25">P17+P29</f>
        <v>-12328</v>
      </c>
      <c r="Q31" s="2">
        <f>Q17+Q29</f>
        <v>482</v>
      </c>
      <c r="R31" s="2">
        <f>D31-Q31</f>
        <v>-33312</v>
      </c>
      <c r="S31" s="2">
        <f>S17+S29</f>
        <v>-10151</v>
      </c>
      <c r="T31" s="2">
        <f t="shared" ref="T31:U31" si="26">T17+T29</f>
        <v>-10150</v>
      </c>
      <c r="U31" s="2">
        <f t="shared" si="26"/>
        <v>-16495</v>
      </c>
      <c r="V31" s="2">
        <f t="shared" ref="V31:Y31" si="27">V17+V29</f>
        <v>-30524</v>
      </c>
      <c r="W31" s="2">
        <f t="shared" si="27"/>
        <v>-14394</v>
      </c>
      <c r="X31" s="2">
        <f t="shared" si="27"/>
        <v>-11594</v>
      </c>
      <c r="Y31" s="2">
        <f t="shared" si="27"/>
        <v>-22910</v>
      </c>
    </row>
    <row r="32" spans="1:26" s="2" customFormat="1" ht="15" customHeight="1" x14ac:dyDescent="0.2">
      <c r="A32" s="5"/>
      <c r="M32" s="6"/>
      <c r="Q32" s="6"/>
    </row>
    <row r="33" spans="1:25" s="2" customFormat="1" ht="15" customHeight="1" x14ac:dyDescent="0.2">
      <c r="A33" s="5" t="s">
        <v>38</v>
      </c>
      <c r="M33" s="6"/>
      <c r="Q33" s="6"/>
    </row>
    <row r="34" spans="1:25" s="2" customFormat="1" ht="15" hidden="1" customHeight="1" outlineLevel="1" x14ac:dyDescent="0.2">
      <c r="A34" s="5" t="s">
        <v>21</v>
      </c>
      <c r="B34" s="6">
        <v>0</v>
      </c>
      <c r="C34" s="6">
        <v>0</v>
      </c>
      <c r="D34" s="6">
        <v>0</v>
      </c>
      <c r="G34" s="6">
        <v>0</v>
      </c>
      <c r="M34" s="6">
        <v>0</v>
      </c>
      <c r="N34" s="2">
        <f t="shared" ref="N34:N43" si="28">C34-M34-L34-K34</f>
        <v>0</v>
      </c>
      <c r="Q34" s="6">
        <v>0</v>
      </c>
      <c r="R34" s="2">
        <f t="shared" ref="R34:R43" si="29">D34-Q34</f>
        <v>0</v>
      </c>
    </row>
    <row r="35" spans="1:25" s="2" customFormat="1" ht="15" hidden="1" customHeight="1" outlineLevel="1" x14ac:dyDescent="0.2">
      <c r="A35" s="5" t="s">
        <v>22</v>
      </c>
      <c r="B35" s="6">
        <v>0</v>
      </c>
      <c r="C35" s="6">
        <v>0</v>
      </c>
      <c r="D35" s="6">
        <v>0</v>
      </c>
      <c r="G35" s="6">
        <v>0</v>
      </c>
      <c r="M35" s="6">
        <v>0</v>
      </c>
      <c r="N35" s="2">
        <f t="shared" si="28"/>
        <v>0</v>
      </c>
      <c r="Q35" s="6">
        <v>0</v>
      </c>
      <c r="R35" s="2">
        <f t="shared" si="29"/>
        <v>0</v>
      </c>
    </row>
    <row r="36" spans="1:25" s="2" customFormat="1" ht="15" hidden="1" customHeight="1" outlineLevel="1" x14ac:dyDescent="0.2">
      <c r="A36" s="5" t="s">
        <v>23</v>
      </c>
      <c r="B36" s="6">
        <v>0</v>
      </c>
      <c r="C36" s="6">
        <v>0</v>
      </c>
      <c r="D36" s="6">
        <v>0</v>
      </c>
      <c r="G36" s="6">
        <v>0</v>
      </c>
      <c r="M36" s="6">
        <v>0</v>
      </c>
      <c r="N36" s="2">
        <f t="shared" si="28"/>
        <v>0</v>
      </c>
      <c r="Q36" s="6">
        <v>0</v>
      </c>
      <c r="R36" s="2">
        <f t="shared" si="29"/>
        <v>0</v>
      </c>
    </row>
    <row r="37" spans="1:25" s="2" customFormat="1" ht="15" hidden="1" customHeight="1" outlineLevel="1" x14ac:dyDescent="0.2">
      <c r="A37" s="5" t="s">
        <v>24</v>
      </c>
      <c r="B37" s="6">
        <v>0</v>
      </c>
      <c r="C37" s="6">
        <v>0</v>
      </c>
      <c r="D37" s="6">
        <v>0</v>
      </c>
      <c r="G37" s="6">
        <v>0</v>
      </c>
      <c r="M37" s="6">
        <v>0</v>
      </c>
      <c r="N37" s="2">
        <f t="shared" si="28"/>
        <v>0</v>
      </c>
      <c r="Q37" s="6">
        <v>0</v>
      </c>
      <c r="R37" s="2">
        <f t="shared" si="29"/>
        <v>0</v>
      </c>
    </row>
    <row r="38" spans="1:25" s="2" customFormat="1" ht="15" hidden="1" customHeight="1" outlineLevel="1" x14ac:dyDescent="0.2">
      <c r="A38" s="5" t="s">
        <v>25</v>
      </c>
      <c r="B38" s="6">
        <v>0</v>
      </c>
      <c r="C38" s="6">
        <v>0</v>
      </c>
      <c r="D38" s="6">
        <v>0</v>
      </c>
      <c r="G38" s="6">
        <v>0</v>
      </c>
      <c r="M38" s="6">
        <v>0</v>
      </c>
      <c r="N38" s="2">
        <f t="shared" si="28"/>
        <v>0</v>
      </c>
      <c r="Q38" s="6">
        <v>0</v>
      </c>
      <c r="R38" s="2">
        <f t="shared" si="29"/>
        <v>0</v>
      </c>
    </row>
    <row r="39" spans="1:25" s="2" customFormat="1" ht="15" hidden="1" customHeight="1" outlineLevel="1" x14ac:dyDescent="0.2">
      <c r="A39" s="5" t="s">
        <v>26</v>
      </c>
      <c r="B39" s="6">
        <v>0</v>
      </c>
      <c r="C39" s="6">
        <v>0</v>
      </c>
      <c r="D39" s="6">
        <v>0</v>
      </c>
      <c r="G39" s="6">
        <v>0</v>
      </c>
      <c r="M39" s="6">
        <v>0</v>
      </c>
      <c r="N39" s="2">
        <f t="shared" si="28"/>
        <v>0</v>
      </c>
      <c r="Q39" s="6">
        <v>0</v>
      </c>
      <c r="R39" s="2">
        <f t="shared" si="29"/>
        <v>0</v>
      </c>
    </row>
    <row r="40" spans="1:25" s="2" customFormat="1" ht="15" hidden="1" customHeight="1" outlineLevel="1" x14ac:dyDescent="0.2">
      <c r="A40" s="5" t="s">
        <v>27</v>
      </c>
      <c r="B40" s="6">
        <v>0</v>
      </c>
      <c r="C40" s="6">
        <v>0</v>
      </c>
      <c r="D40" s="6">
        <v>0</v>
      </c>
      <c r="G40" s="6">
        <v>0</v>
      </c>
      <c r="M40" s="6">
        <v>0</v>
      </c>
      <c r="N40" s="2">
        <f t="shared" si="28"/>
        <v>0</v>
      </c>
      <c r="Q40" s="6">
        <v>0</v>
      </c>
      <c r="R40" s="2">
        <f t="shared" si="29"/>
        <v>0</v>
      </c>
    </row>
    <row r="41" spans="1:25" s="2" customFormat="1" ht="15" hidden="1" customHeight="1" outlineLevel="1" x14ac:dyDescent="0.2">
      <c r="A41" s="5" t="s">
        <v>28</v>
      </c>
      <c r="B41" s="6">
        <v>0</v>
      </c>
      <c r="C41" s="6">
        <v>0</v>
      </c>
      <c r="D41" s="6">
        <v>0</v>
      </c>
      <c r="G41" s="6">
        <v>0</v>
      </c>
      <c r="M41" s="6">
        <v>0</v>
      </c>
      <c r="N41" s="2">
        <f t="shared" si="28"/>
        <v>0</v>
      </c>
      <c r="Q41" s="6">
        <v>0</v>
      </c>
      <c r="R41" s="2">
        <f t="shared" si="29"/>
        <v>0</v>
      </c>
    </row>
    <row r="42" spans="1:25" s="2" customFormat="1" ht="15" hidden="1" customHeight="1" outlineLevel="1" x14ac:dyDescent="0.2">
      <c r="A42" s="5" t="s">
        <v>29</v>
      </c>
      <c r="B42" s="6">
        <v>0</v>
      </c>
      <c r="C42" s="6">
        <v>0</v>
      </c>
      <c r="D42" s="6">
        <v>0</v>
      </c>
      <c r="G42" s="6">
        <v>0</v>
      </c>
      <c r="M42" s="6">
        <v>0</v>
      </c>
      <c r="N42" s="2">
        <f t="shared" si="28"/>
        <v>0</v>
      </c>
      <c r="Q42" s="6">
        <v>0</v>
      </c>
      <c r="R42" s="2">
        <f t="shared" si="29"/>
        <v>0</v>
      </c>
    </row>
    <row r="43" spans="1:25" s="2" customFormat="1" ht="15" customHeight="1" collapsed="1" x14ac:dyDescent="0.2">
      <c r="A43" s="5" t="s">
        <v>39</v>
      </c>
      <c r="B43" s="6">
        <f>SUM(B34:B42)</f>
        <v>0</v>
      </c>
      <c r="C43" s="6">
        <f>SUM(C34:C42)</f>
        <v>0</v>
      </c>
      <c r="D43" s="6">
        <f>SUM(D37:D42)</f>
        <v>0</v>
      </c>
      <c r="G43" s="6">
        <f>SUM(G37:G42)</f>
        <v>0</v>
      </c>
      <c r="H43" s="6">
        <f>SUM(H37:H42)</f>
        <v>0</v>
      </c>
      <c r="I43" s="6">
        <f>SUM(I37:I42)</f>
        <v>0</v>
      </c>
      <c r="J43" s="2">
        <f>B43-I43-H43-G43</f>
        <v>0</v>
      </c>
      <c r="K43" s="6">
        <f>SUM(K34:K42)</f>
        <v>0</v>
      </c>
      <c r="L43" s="6">
        <f>SUM(L34:L42)</f>
        <v>0</v>
      </c>
      <c r="M43" s="6">
        <f>SUM(M34:M42)</f>
        <v>0</v>
      </c>
      <c r="N43" s="2">
        <f t="shared" si="28"/>
        <v>0</v>
      </c>
      <c r="O43" s="6">
        <f t="shared" ref="O43" si="30">SUM(O34:O42)</f>
        <v>0</v>
      </c>
      <c r="P43" s="6">
        <f t="shared" ref="P43" si="31">SUM(P34:P42)</f>
        <v>0</v>
      </c>
      <c r="Q43" s="6">
        <f>SUM(Q37:Q42)</f>
        <v>0</v>
      </c>
      <c r="R43" s="2">
        <f t="shared" si="29"/>
        <v>0</v>
      </c>
      <c r="S43" s="6">
        <f>SUM(S37:S42)</f>
        <v>0</v>
      </c>
    </row>
    <row r="44" spans="1:25" s="2" customFormat="1" ht="15" customHeight="1" x14ac:dyDescent="0.2">
      <c r="A44" s="5"/>
      <c r="B44" s="6"/>
      <c r="C44" s="6"/>
      <c r="G44" s="6"/>
      <c r="H44" s="6"/>
      <c r="I44" s="6"/>
      <c r="K44" s="6"/>
      <c r="L44" s="6"/>
      <c r="M44" s="6"/>
      <c r="O44" s="6"/>
      <c r="P44" s="6"/>
      <c r="Q44" s="6"/>
      <c r="S44" s="6"/>
    </row>
    <row r="45" spans="1:25" s="2" customFormat="1" ht="15" customHeight="1" x14ac:dyDescent="0.2">
      <c r="A45" s="5" t="s">
        <v>30</v>
      </c>
      <c r="B45" s="6">
        <f>B31+B43</f>
        <v>-26954</v>
      </c>
      <c r="C45" s="6">
        <f>C31+C43</f>
        <v>-27368</v>
      </c>
      <c r="D45" s="6">
        <f>D31+D43</f>
        <v>-32830</v>
      </c>
      <c r="E45" s="6">
        <f>E31+E43</f>
        <v>-67320</v>
      </c>
      <c r="F45" s="6"/>
      <c r="G45" s="6">
        <f>G31+G43</f>
        <v>-4576</v>
      </c>
      <c r="H45" s="6">
        <f>H31+H43</f>
        <v>-4095</v>
      </c>
      <c r="I45" s="6">
        <f>I31+I43</f>
        <v>-12241</v>
      </c>
      <c r="J45" s="2">
        <f>B45-I45-H45-G45</f>
        <v>-6042</v>
      </c>
      <c r="K45" s="6">
        <f>K31+K43</f>
        <v>-5845</v>
      </c>
      <c r="L45" s="6">
        <f>L31+L43</f>
        <v>-8727</v>
      </c>
      <c r="M45" s="6">
        <f>M31+M43</f>
        <v>-5381</v>
      </c>
      <c r="N45" s="2">
        <f>C45-M45-L45-K45</f>
        <v>-7415</v>
      </c>
      <c r="O45" s="6">
        <f t="shared" ref="O45" si="32">O31+O43</f>
        <v>-8408</v>
      </c>
      <c r="P45" s="6">
        <f t="shared" ref="P45:Q45" si="33">P31+P43</f>
        <v>-12328</v>
      </c>
      <c r="Q45" s="6">
        <f t="shared" si="33"/>
        <v>482</v>
      </c>
      <c r="R45" s="2">
        <f>D45-Q45</f>
        <v>-33312</v>
      </c>
      <c r="S45" s="6">
        <f t="shared" ref="S45:Y45" si="34">S31+S43</f>
        <v>-10151</v>
      </c>
      <c r="T45" s="6">
        <f t="shared" si="34"/>
        <v>-10150</v>
      </c>
      <c r="U45" s="6">
        <f t="shared" si="34"/>
        <v>-16495</v>
      </c>
      <c r="V45" s="6">
        <f t="shared" si="34"/>
        <v>-30524</v>
      </c>
      <c r="W45" s="6">
        <f t="shared" si="34"/>
        <v>-14394</v>
      </c>
      <c r="X45" s="6">
        <f t="shared" si="34"/>
        <v>-11594</v>
      </c>
      <c r="Y45" s="6">
        <f t="shared" si="34"/>
        <v>-22910</v>
      </c>
    </row>
    <row r="46" spans="1:25" s="1" customFormat="1" ht="15" customHeight="1" x14ac:dyDescent="0.2">
      <c r="A46" s="7"/>
      <c r="M46" s="8"/>
      <c r="Q46" s="8"/>
    </row>
    <row r="47" spans="1:25" s="3" customFormat="1" ht="15" customHeight="1" x14ac:dyDescent="0.2">
      <c r="A47" s="9" t="s">
        <v>31</v>
      </c>
      <c r="B47" s="10">
        <f>B45/B48</f>
        <v>-0.56199829027751713</v>
      </c>
      <c r="C47" s="10">
        <f>C45/C48</f>
        <v>-0.40809388187226936</v>
      </c>
      <c r="D47" s="10">
        <f>D45/D48</f>
        <v>-0.34852489994373492</v>
      </c>
      <c r="G47" s="10">
        <f t="shared" ref="G47:N47" si="35">G45/G48</f>
        <v>-0.10547424224962544</v>
      </c>
      <c r="H47" s="10">
        <f t="shared" si="35"/>
        <v>-9.6634887672267328E-2</v>
      </c>
      <c r="I47" s="10">
        <f t="shared" si="35"/>
        <v>-0.27036398975174486</v>
      </c>
      <c r="J47" s="10">
        <f t="shared" si="35"/>
        <v>-0.12587499999999999</v>
      </c>
      <c r="K47" s="10">
        <f t="shared" si="35"/>
        <v>-9.7533707115204912E-2</v>
      </c>
      <c r="L47" s="10">
        <f t="shared" si="35"/>
        <v>-0.13667329647784757</v>
      </c>
      <c r="M47" s="10">
        <f t="shared" si="35"/>
        <v>-7.6420547342110123E-2</v>
      </c>
      <c r="N47" s="10">
        <f t="shared" si="35"/>
        <v>-0.10787337426168932</v>
      </c>
      <c r="O47" s="10">
        <f t="shared" ref="O47" si="36">O45/O48</f>
        <v>-0.10907156848755302</v>
      </c>
      <c r="P47" s="10">
        <f t="shared" ref="P47" si="37">P45/P48</f>
        <v>-0.14695434497556323</v>
      </c>
      <c r="Q47" s="10">
        <f>Q45/Q48</f>
        <v>5.0671236188934328E-3</v>
      </c>
      <c r="R47" s="10">
        <f>R45/R48</f>
        <v>-0.35019921575223656</v>
      </c>
    </row>
    <row r="48" spans="1:25" s="13" customFormat="1" ht="15" customHeight="1" x14ac:dyDescent="0.2">
      <c r="A48" s="12" t="s">
        <v>32</v>
      </c>
      <c r="B48" s="13">
        <v>47961</v>
      </c>
      <c r="C48" s="13">
        <v>67063</v>
      </c>
      <c r="D48" s="13">
        <v>94197</v>
      </c>
      <c r="G48" s="13">
        <v>43385</v>
      </c>
      <c r="H48" s="13">
        <v>42376</v>
      </c>
      <c r="I48" s="13">
        <v>45276</v>
      </c>
      <c r="J48" s="13">
        <v>48000</v>
      </c>
      <c r="K48" s="13">
        <v>59928</v>
      </c>
      <c r="L48" s="13">
        <v>63853</v>
      </c>
      <c r="M48" s="11">
        <v>70413</v>
      </c>
      <c r="N48" s="13">
        <f>(M48+C48)/2</f>
        <v>68738</v>
      </c>
      <c r="O48" s="13">
        <v>77087</v>
      </c>
      <c r="P48" s="13">
        <v>83890</v>
      </c>
      <c r="Q48" s="11">
        <v>95123</v>
      </c>
      <c r="R48" s="11">
        <v>95123</v>
      </c>
    </row>
    <row r="49" spans="1:25" s="3" customFormat="1" ht="15" customHeight="1" x14ac:dyDescent="0.2">
      <c r="A49" s="9" t="s">
        <v>33</v>
      </c>
      <c r="B49" s="10">
        <f>B45/B50</f>
        <v>-0.56199829027751713</v>
      </c>
      <c r="C49" s="10">
        <f>C45/C50</f>
        <v>-0.40809388187226936</v>
      </c>
      <c r="D49" s="10">
        <f>D45/D50</f>
        <v>-0.34852489994373492</v>
      </c>
      <c r="E49" s="10">
        <f>E45/E50</f>
        <v>-5.7249766136576241</v>
      </c>
      <c r="F49" s="10"/>
      <c r="G49" s="10">
        <f t="shared" ref="G49:L49" si="38">G45/G50</f>
        <v>-0.10547424224962544</v>
      </c>
      <c r="H49" s="10">
        <f t="shared" si="38"/>
        <v>-9.6634887672267328E-2</v>
      </c>
      <c r="I49" s="10">
        <f t="shared" si="38"/>
        <v>-0.27036398975174486</v>
      </c>
      <c r="J49" s="10">
        <f t="shared" si="38"/>
        <v>-0.12587499999999999</v>
      </c>
      <c r="K49" s="10">
        <f t="shared" si="38"/>
        <v>-9.7533707115204912E-2</v>
      </c>
      <c r="L49" s="10">
        <f t="shared" si="38"/>
        <v>-0.13667329647784757</v>
      </c>
      <c r="M49" s="10">
        <f>M47/M50</f>
        <v>-1.0853187244132493E-6</v>
      </c>
      <c r="N49" s="10">
        <f>N47/N50</f>
        <v>-1.5693411833583944E-6</v>
      </c>
      <c r="O49" s="10">
        <f t="shared" ref="O49" si="39">O45/O50</f>
        <v>-0.10907156848755302</v>
      </c>
      <c r="P49" s="10">
        <f t="shared" ref="P49" si="40">P45/P50</f>
        <v>-0.14695434497556323</v>
      </c>
      <c r="Q49" s="10">
        <f>Q45/Q50</f>
        <v>3.9143711018711017E-3</v>
      </c>
      <c r="R49" s="10">
        <f>R45/R50</f>
        <v>-0.27053014553014554</v>
      </c>
      <c r="S49" s="10">
        <f>S45/S50</f>
        <v>-6.6094124387957073E-2</v>
      </c>
      <c r="W49" s="3">
        <f>W45/W50</f>
        <v>-0.53889928865593406</v>
      </c>
      <c r="X49" s="3">
        <f>X45/X50</f>
        <v>-0.39835079883181584</v>
      </c>
      <c r="Y49" s="3">
        <f>Y45/Y50</f>
        <v>-0.64946846208362863</v>
      </c>
    </row>
    <row r="50" spans="1:25" s="13" customFormat="1" ht="15" customHeight="1" x14ac:dyDescent="0.2">
      <c r="A50" s="12" t="s">
        <v>34</v>
      </c>
      <c r="B50" s="13">
        <v>47961</v>
      </c>
      <c r="C50" s="13">
        <v>67063</v>
      </c>
      <c r="D50" s="13">
        <v>94197</v>
      </c>
      <c r="E50" s="13">
        <v>11759</v>
      </c>
      <c r="G50" s="13">
        <v>43385</v>
      </c>
      <c r="H50" s="13">
        <v>42376</v>
      </c>
      <c r="I50" s="13">
        <v>45276</v>
      </c>
      <c r="J50" s="13">
        <v>48000</v>
      </c>
      <c r="K50" s="13">
        <v>59928</v>
      </c>
      <c r="L50" s="13">
        <v>63853</v>
      </c>
      <c r="M50" s="11">
        <v>70413</v>
      </c>
      <c r="N50" s="13">
        <f>(M50+C50)/2</f>
        <v>68738</v>
      </c>
      <c r="O50" s="13">
        <v>77087</v>
      </c>
      <c r="P50" s="13">
        <v>83890</v>
      </c>
      <c r="Q50" s="11">
        <v>123136</v>
      </c>
      <c r="R50" s="11">
        <v>123136</v>
      </c>
      <c r="S50" s="13">
        <v>153584</v>
      </c>
      <c r="T50" s="13">
        <v>162357</v>
      </c>
      <c r="W50" s="13">
        <v>26710</v>
      </c>
      <c r="X50" s="13">
        <v>29105</v>
      </c>
      <c r="Y50" s="13">
        <v>35275</v>
      </c>
    </row>
    <row r="51" spans="1:25" s="1" customFormat="1" ht="15" customHeight="1" x14ac:dyDescent="0.2"/>
    <row r="52" spans="1:25" s="1" customFormat="1" ht="15" customHeight="1" x14ac:dyDescent="0.2"/>
    <row r="53" spans="1:25" s="1" customFormat="1" ht="15" customHeight="1" x14ac:dyDescent="0.2">
      <c r="A53" s="1" t="s">
        <v>165</v>
      </c>
      <c r="B53" s="2">
        <f>B45</f>
        <v>-26954</v>
      </c>
      <c r="C53" s="2">
        <f>C45</f>
        <v>-27368</v>
      </c>
      <c r="D53" s="2">
        <f>D45</f>
        <v>-32830</v>
      </c>
      <c r="E53" s="2">
        <f>E45</f>
        <v>-67320</v>
      </c>
      <c r="G53" s="2">
        <f t="shared" ref="G53:Q53" si="41">G45</f>
        <v>-4576</v>
      </c>
      <c r="H53" s="2">
        <f t="shared" si="41"/>
        <v>-4095</v>
      </c>
      <c r="I53" s="2">
        <f t="shared" si="41"/>
        <v>-12241</v>
      </c>
      <c r="J53" s="2">
        <f t="shared" si="41"/>
        <v>-6042</v>
      </c>
      <c r="K53" s="2">
        <f t="shared" si="41"/>
        <v>-5845</v>
      </c>
      <c r="L53" s="2">
        <f t="shared" si="41"/>
        <v>-8727</v>
      </c>
      <c r="M53" s="2">
        <f t="shared" si="41"/>
        <v>-5381</v>
      </c>
      <c r="N53" s="2">
        <f t="shared" si="41"/>
        <v>-7415</v>
      </c>
      <c r="O53" s="2">
        <f t="shared" si="41"/>
        <v>-8408</v>
      </c>
      <c r="P53" s="2">
        <f t="shared" si="41"/>
        <v>-12328</v>
      </c>
      <c r="Q53" s="2">
        <f t="shared" si="41"/>
        <v>482</v>
      </c>
      <c r="R53" s="2">
        <f t="shared" ref="R53:S53" si="42">R45</f>
        <v>-33312</v>
      </c>
      <c r="S53" s="2">
        <f t="shared" si="42"/>
        <v>-10151</v>
      </c>
      <c r="T53" s="2">
        <f t="shared" ref="T53:U53" si="43">T45</f>
        <v>-10150</v>
      </c>
      <c r="U53" s="2">
        <f t="shared" si="43"/>
        <v>-16495</v>
      </c>
      <c r="V53" s="2">
        <f t="shared" ref="V53" si="44">V45</f>
        <v>-30524</v>
      </c>
      <c r="W53" s="2">
        <f t="shared" ref="W53:X53" si="45">W45</f>
        <v>-14394</v>
      </c>
      <c r="X53" s="2">
        <f t="shared" si="45"/>
        <v>-11594</v>
      </c>
    </row>
    <row r="54" spans="1:25" ht="14.25" x14ac:dyDescent="0.2">
      <c r="A54" s="16" t="s">
        <v>46</v>
      </c>
      <c r="B54" s="14">
        <f>'Cash Flow'!B7</f>
        <v>1337</v>
      </c>
      <c r="C54" s="14">
        <f>'Cash Flow'!C7</f>
        <v>4508</v>
      </c>
      <c r="D54" s="14">
        <f>'Cash Flow'!D7</f>
        <v>6016</v>
      </c>
      <c r="E54" s="14">
        <f>'Cash Flow'!E7</f>
        <v>14020</v>
      </c>
      <c r="G54" s="14">
        <f>'Cash Flow'!G7</f>
        <v>509</v>
      </c>
      <c r="H54" s="14">
        <f>'Cash Flow'!H7</f>
        <v>150</v>
      </c>
      <c r="I54" s="14">
        <f>'Cash Flow'!I7</f>
        <v>160</v>
      </c>
      <c r="J54" s="14">
        <f>'Cash Flow'!J7</f>
        <v>518</v>
      </c>
      <c r="K54" s="14">
        <f>'Cash Flow'!K7</f>
        <v>343</v>
      </c>
      <c r="L54" s="14">
        <f>'Cash Flow'!L7</f>
        <v>378</v>
      </c>
      <c r="M54" s="14">
        <f>'Cash Flow'!M7</f>
        <v>2132</v>
      </c>
      <c r="N54" s="14">
        <f>'Cash Flow'!N7</f>
        <v>1655</v>
      </c>
      <c r="O54" s="14">
        <f>'Cash Flow'!O7</f>
        <v>1066</v>
      </c>
      <c r="P54" s="14">
        <f>'Cash Flow'!P7</f>
        <v>1097</v>
      </c>
      <c r="Q54" s="14">
        <f>'Cash Flow'!Q7</f>
        <v>1895</v>
      </c>
      <c r="R54" s="14">
        <f>'Cash Flow'!R7</f>
        <v>1958</v>
      </c>
      <c r="S54" s="14">
        <f>'Cash Flow'!S7</f>
        <v>4634</v>
      </c>
      <c r="T54" s="14">
        <f>'Cash Flow'!T7</f>
        <v>1382</v>
      </c>
      <c r="U54" s="14">
        <f>'Cash Flow'!U7</f>
        <v>2676</v>
      </c>
      <c r="V54" s="14">
        <f>'Cash Flow'!V7</f>
        <v>5328</v>
      </c>
      <c r="W54" s="14">
        <f>'Cash Flow'!W7</f>
        <v>368</v>
      </c>
      <c r="X54" s="14">
        <f>'Cash Flow'!X7</f>
        <v>114</v>
      </c>
    </row>
    <row r="55" spans="1:25" ht="14.25" x14ac:dyDescent="0.2">
      <c r="A55" s="16" t="s">
        <v>49</v>
      </c>
      <c r="B55" s="14">
        <f>'Cash Flow'!B11</f>
        <v>2618</v>
      </c>
      <c r="C55" s="14">
        <f>'Cash Flow'!C11</f>
        <v>2004</v>
      </c>
      <c r="D55" s="14">
        <f>'Cash Flow'!D11</f>
        <v>8445</v>
      </c>
      <c r="E55" s="14">
        <f>'Cash Flow'!E11</f>
        <v>3203</v>
      </c>
      <c r="G55" s="14">
        <f>'Cash Flow'!G11</f>
        <v>190</v>
      </c>
      <c r="H55" s="14">
        <f>'Cash Flow'!H11</f>
        <v>468</v>
      </c>
      <c r="I55" s="14">
        <f>'Cash Flow'!I11</f>
        <v>1251</v>
      </c>
      <c r="J55" s="14">
        <f>'Cash Flow'!J11</f>
        <v>709</v>
      </c>
      <c r="K55" s="14">
        <f>'Cash Flow'!K11</f>
        <v>514</v>
      </c>
      <c r="L55" s="14">
        <f>'Cash Flow'!L11</f>
        <v>506</v>
      </c>
      <c r="M55" s="14">
        <f>'Cash Flow'!M11</f>
        <v>492</v>
      </c>
      <c r="N55" s="14">
        <f>'Cash Flow'!N11</f>
        <v>492</v>
      </c>
      <c r="O55" s="14">
        <f>'Cash Flow'!O11</f>
        <v>493</v>
      </c>
      <c r="P55" s="14">
        <f>'Cash Flow'!P11</f>
        <v>5458</v>
      </c>
      <c r="Q55" s="14">
        <f>'Cash Flow'!Q11</f>
        <v>1403</v>
      </c>
      <c r="R55" s="14">
        <f>'Cash Flow'!R11</f>
        <v>1091</v>
      </c>
      <c r="S55" s="14">
        <f>'Cash Flow'!S11</f>
        <v>1042</v>
      </c>
      <c r="T55" s="14">
        <f>'Cash Flow'!T11</f>
        <v>855</v>
      </c>
      <c r="U55" s="14">
        <f>'Cash Flow'!U11</f>
        <v>677</v>
      </c>
      <c r="V55" s="14">
        <f>'Cash Flow'!V11</f>
        <v>629</v>
      </c>
      <c r="W55" s="14">
        <f>'Cash Flow'!W11</f>
        <v>609</v>
      </c>
      <c r="X55" s="14">
        <f>'Cash Flow'!X11</f>
        <v>610</v>
      </c>
    </row>
    <row r="56" spans="1:25" ht="14.25" x14ac:dyDescent="0.2">
      <c r="A56" s="16" t="s">
        <v>50</v>
      </c>
      <c r="B56" s="14">
        <f>'Cash Flow'!B12</f>
        <v>4776</v>
      </c>
      <c r="C56" s="14">
        <f>'Cash Flow'!C12</f>
        <v>4559</v>
      </c>
      <c r="D56" s="14">
        <f>'Cash Flow'!D12</f>
        <v>10934</v>
      </c>
      <c r="E56" s="14">
        <f>'Cash Flow'!E12</f>
        <v>3685</v>
      </c>
      <c r="G56" s="14">
        <f>'Cash Flow'!G12</f>
        <v>0</v>
      </c>
      <c r="H56" s="14">
        <f>'Cash Flow'!H12</f>
        <v>0</v>
      </c>
      <c r="I56" s="14">
        <f>'Cash Flow'!I12</f>
        <v>2576</v>
      </c>
      <c r="J56" s="14">
        <f>'Cash Flow'!J12</f>
        <v>2200</v>
      </c>
      <c r="K56" s="14">
        <f>'Cash Flow'!K12</f>
        <v>3213</v>
      </c>
      <c r="L56" s="14">
        <f>'Cash Flow'!L12</f>
        <v>-156</v>
      </c>
      <c r="M56" s="14">
        <f>'Cash Flow'!M12</f>
        <v>536</v>
      </c>
      <c r="N56" s="14">
        <f>'Cash Flow'!N12</f>
        <v>966</v>
      </c>
      <c r="O56" s="14">
        <f>'Cash Flow'!O12</f>
        <v>3262</v>
      </c>
      <c r="P56" s="14">
        <f>'Cash Flow'!P12</f>
        <v>208</v>
      </c>
      <c r="Q56" s="14">
        <f>'Cash Flow'!Q12</f>
        <v>0</v>
      </c>
      <c r="R56" s="14">
        <f>'Cash Flow'!R12</f>
        <v>7464</v>
      </c>
      <c r="S56" s="14">
        <f>'Cash Flow'!S12</f>
        <v>0</v>
      </c>
      <c r="T56" s="14">
        <f>'Cash Flow'!T12</f>
        <v>0</v>
      </c>
      <c r="U56" s="14">
        <f>'Cash Flow'!U12</f>
        <v>1714</v>
      </c>
      <c r="V56" s="14">
        <f>'Cash Flow'!V12</f>
        <v>1971</v>
      </c>
      <c r="W56" s="14">
        <f>'Cash Flow'!W12</f>
        <v>883</v>
      </c>
      <c r="X56" s="14">
        <f>'Cash Flow'!X12</f>
        <v>645</v>
      </c>
    </row>
    <row r="57" spans="1:25" ht="14.25" x14ac:dyDescent="0.2">
      <c r="A57" s="16" t="s">
        <v>16</v>
      </c>
      <c r="B57" s="14">
        <f>'Cash Flow'!B14</f>
        <v>5617</v>
      </c>
      <c r="C57" s="14">
        <f>'Cash Flow'!C14</f>
        <v>4673</v>
      </c>
      <c r="D57" s="14">
        <f>'Cash Flow'!D14</f>
        <v>125</v>
      </c>
      <c r="E57" s="14">
        <f>'Cash Flow'!E14</f>
        <v>9103</v>
      </c>
      <c r="G57" s="14">
        <f>'Cash Flow'!G14</f>
        <v>0</v>
      </c>
      <c r="H57" s="14">
        <f>'Cash Flow'!H14</f>
        <v>0</v>
      </c>
      <c r="I57" s="14">
        <f>'Cash Flow'!I14</f>
        <v>5617</v>
      </c>
      <c r="J57" s="14">
        <f>'Cash Flow'!J14</f>
        <v>0</v>
      </c>
      <c r="K57" s="14">
        <f>'Cash Flow'!K14</f>
        <v>0</v>
      </c>
      <c r="L57" s="14">
        <f>'Cash Flow'!L14</f>
        <v>4522</v>
      </c>
      <c r="M57" s="14">
        <f>'Cash Flow'!M14</f>
        <v>0</v>
      </c>
      <c r="N57" s="14">
        <f>'Cash Flow'!N14</f>
        <v>151</v>
      </c>
      <c r="O57" s="14">
        <f>'Cash Flow'!O14</f>
        <v>0</v>
      </c>
      <c r="P57" s="14">
        <f>'Cash Flow'!P14</f>
        <v>125</v>
      </c>
      <c r="Q57" s="14">
        <f>'Cash Flow'!Q14</f>
        <v>0</v>
      </c>
      <c r="R57" s="14">
        <f>'Cash Flow'!R14</f>
        <v>0</v>
      </c>
      <c r="S57" s="14">
        <f>'Cash Flow'!S14</f>
        <v>0</v>
      </c>
      <c r="T57" s="14">
        <f>'Cash Flow'!T14</f>
        <v>0</v>
      </c>
      <c r="U57" s="14">
        <f>'Cash Flow'!U14</f>
        <v>0</v>
      </c>
      <c r="V57" s="14">
        <f>'Cash Flow'!V14</f>
        <v>9103</v>
      </c>
      <c r="W57" s="14">
        <f>'Cash Flow'!W14</f>
        <v>0</v>
      </c>
      <c r="X57" s="14">
        <f>'Cash Flow'!X14</f>
        <v>0</v>
      </c>
    </row>
    <row r="58" spans="1:25" ht="14.25" x14ac:dyDescent="0.2">
      <c r="A58" s="16" t="s">
        <v>54</v>
      </c>
      <c r="B58" s="14">
        <f>'Cash Flow'!B23</f>
        <v>6096</v>
      </c>
      <c r="C58" s="14">
        <f>'Cash Flow'!C23</f>
        <v>4619</v>
      </c>
      <c r="D58" s="14">
        <f>'Cash Flow'!D23</f>
        <v>793</v>
      </c>
      <c r="E58" s="14">
        <f>'Cash Flow'!E23</f>
        <v>0</v>
      </c>
      <c r="G58" s="14">
        <f>'Cash Flow'!G23</f>
        <v>1979</v>
      </c>
      <c r="H58" s="14">
        <f>'Cash Flow'!H23</f>
        <v>1531</v>
      </c>
      <c r="I58" s="14">
        <f>'Cash Flow'!I23</f>
        <v>712</v>
      </c>
      <c r="J58" s="14">
        <f>'Cash Flow'!J23</f>
        <v>1874</v>
      </c>
      <c r="K58" s="14">
        <f>'Cash Flow'!K23</f>
        <v>87</v>
      </c>
      <c r="L58" s="14">
        <f>'Cash Flow'!L23</f>
        <v>415</v>
      </c>
      <c r="M58" s="14">
        <f>'Cash Flow'!M23</f>
        <v>-561</v>
      </c>
      <c r="N58" s="14">
        <f>'Cash Flow'!N23</f>
        <v>4678</v>
      </c>
      <c r="O58" s="14">
        <f>'Cash Flow'!O23</f>
        <v>1249</v>
      </c>
      <c r="P58" s="14">
        <f>'Cash Flow'!P23</f>
        <v>265</v>
      </c>
      <c r="Q58" s="14">
        <f>'Cash Flow'!Q23</f>
        <v>4</v>
      </c>
      <c r="R58" s="14">
        <f>'Cash Flow'!R23</f>
        <v>-725</v>
      </c>
      <c r="S58" s="14">
        <f>'Cash Flow'!S23</f>
        <v>-253</v>
      </c>
      <c r="T58" s="14">
        <f>'Cash Flow'!T23</f>
        <v>253</v>
      </c>
      <c r="U58" s="14">
        <f>'Cash Flow'!U23</f>
        <v>0</v>
      </c>
      <c r="V58" s="14">
        <f>'Cash Flow'!V23</f>
        <v>0</v>
      </c>
      <c r="W58" s="14">
        <f>'Cash Flow'!W23</f>
        <v>299</v>
      </c>
      <c r="X58" s="14">
        <f>'Cash Flow'!X23</f>
        <v>706</v>
      </c>
    </row>
    <row r="59" spans="1:25" ht="14.25" x14ac:dyDescent="0.2">
      <c r="A59" s="4" t="s">
        <v>167</v>
      </c>
      <c r="B59" s="14">
        <f>SUM(B53:B58)</f>
        <v>-6510</v>
      </c>
      <c r="C59" s="14">
        <f>SUM(C53:C58)</f>
        <v>-7005</v>
      </c>
      <c r="D59" s="14">
        <f>SUM(D53:D58)</f>
        <v>-6517</v>
      </c>
      <c r="E59" s="14">
        <f>SUM(E53:E58)</f>
        <v>-37309</v>
      </c>
      <c r="G59" s="14">
        <f t="shared" ref="G59:Q59" si="46">SUM(G53:G58)</f>
        <v>-1898</v>
      </c>
      <c r="H59" s="14">
        <f t="shared" si="46"/>
        <v>-1946</v>
      </c>
      <c r="I59" s="14">
        <f t="shared" si="46"/>
        <v>-1925</v>
      </c>
      <c r="J59" s="14">
        <f t="shared" si="46"/>
        <v>-741</v>
      </c>
      <c r="K59" s="14">
        <f t="shared" si="46"/>
        <v>-1688</v>
      </c>
      <c r="L59" s="14">
        <f t="shared" si="46"/>
        <v>-3062</v>
      </c>
      <c r="M59" s="14">
        <f t="shared" si="46"/>
        <v>-2782</v>
      </c>
      <c r="N59" s="14">
        <f t="shared" si="46"/>
        <v>527</v>
      </c>
      <c r="O59" s="14">
        <f t="shared" si="46"/>
        <v>-2338</v>
      </c>
      <c r="P59" s="14">
        <f t="shared" si="46"/>
        <v>-5175</v>
      </c>
      <c r="Q59" s="14">
        <f t="shared" si="46"/>
        <v>3784</v>
      </c>
      <c r="R59" s="14">
        <f t="shared" ref="R59:S59" si="47">SUM(R53:R58)</f>
        <v>-23524</v>
      </c>
      <c r="S59" s="14">
        <f t="shared" si="47"/>
        <v>-4728</v>
      </c>
      <c r="T59" s="14">
        <f t="shared" ref="T59:U59" si="48">SUM(T53:T58)</f>
        <v>-7660</v>
      </c>
      <c r="U59" s="14">
        <f t="shared" si="48"/>
        <v>-11428</v>
      </c>
      <c r="V59" s="14">
        <f t="shared" ref="V59" si="49">SUM(V53:V58)</f>
        <v>-13493</v>
      </c>
      <c r="W59" s="14">
        <f t="shared" ref="W59:X59" si="50">SUM(W53:W58)</f>
        <v>-12235</v>
      </c>
      <c r="X59" s="14">
        <f t="shared" si="50"/>
        <v>-9519</v>
      </c>
    </row>
    <row r="60" spans="1:25" ht="14.25" x14ac:dyDescent="0.2">
      <c r="A60" s="4" t="s">
        <v>168</v>
      </c>
      <c r="B60" s="14">
        <f>B59-B61</f>
        <v>-1833</v>
      </c>
      <c r="C60" s="14">
        <f>C59-C61</f>
        <v>-629</v>
      </c>
      <c r="D60" s="14">
        <f>D59-D61</f>
        <v>8190</v>
      </c>
      <c r="E60" s="14">
        <f>E59-E61</f>
        <v>-14555</v>
      </c>
      <c r="G60" s="14">
        <f t="shared" ref="G60:Q60" si="51">G59-G61</f>
        <v>-602</v>
      </c>
      <c r="H60" s="14">
        <f t="shared" si="51"/>
        <v>-1109</v>
      </c>
      <c r="I60" s="14">
        <f t="shared" si="51"/>
        <v>-78</v>
      </c>
      <c r="J60" s="14">
        <f t="shared" si="51"/>
        <v>-44</v>
      </c>
      <c r="K60" s="14">
        <f t="shared" si="51"/>
        <v>270</v>
      </c>
      <c r="L60" s="14">
        <f t="shared" si="51"/>
        <v>-1421</v>
      </c>
      <c r="M60" s="14">
        <f t="shared" si="51"/>
        <v>-149</v>
      </c>
      <c r="N60" s="14">
        <f t="shared" si="51"/>
        <v>671</v>
      </c>
      <c r="O60" s="14">
        <f t="shared" si="51"/>
        <v>-837</v>
      </c>
      <c r="P60" s="14">
        <f t="shared" si="51"/>
        <v>-1635</v>
      </c>
      <c r="Q60" s="14">
        <f t="shared" si="51"/>
        <v>8895</v>
      </c>
      <c r="R60" s="14">
        <f t="shared" ref="R60:S60" si="52">R59-R61</f>
        <v>-18969</v>
      </c>
      <c r="S60" s="14">
        <f t="shared" si="52"/>
        <v>-1187</v>
      </c>
      <c r="T60" s="14">
        <f t="shared" ref="T60:U60" si="53">T59-T61</f>
        <v>-2827</v>
      </c>
      <c r="U60" s="14">
        <f t="shared" si="53"/>
        <v>-5297</v>
      </c>
      <c r="V60" s="14">
        <f t="shared" ref="V60" si="54">V59-V61</f>
        <v>-5244</v>
      </c>
      <c r="W60" s="14">
        <f t="shared" ref="W60:X60" si="55">W59-W61</f>
        <v>-5161</v>
      </c>
      <c r="X60" s="14">
        <f t="shared" si="55"/>
        <v>-1310</v>
      </c>
    </row>
    <row r="61" spans="1:25" ht="14.25" x14ac:dyDescent="0.2">
      <c r="A61" s="4" t="s">
        <v>166</v>
      </c>
      <c r="B61" s="14">
        <f>'Cash Flow'!B26</f>
        <v>-4677</v>
      </c>
      <c r="C61" s="14">
        <f>'Cash Flow'!C26</f>
        <v>-6376</v>
      </c>
      <c r="D61" s="14">
        <f>'Cash Flow'!D26</f>
        <v>-14707</v>
      </c>
      <c r="E61" s="14">
        <f>'Cash Flow'!E26</f>
        <v>-22754</v>
      </c>
      <c r="G61" s="14">
        <f>'Cash Flow'!G26</f>
        <v>-1296</v>
      </c>
      <c r="H61" s="14">
        <f>'Cash Flow'!H26</f>
        <v>-837</v>
      </c>
      <c r="I61" s="14">
        <f>'Cash Flow'!I26</f>
        <v>-1847</v>
      </c>
      <c r="J61" s="14">
        <f>'Cash Flow'!J26</f>
        <v>-697</v>
      </c>
      <c r="K61" s="14">
        <f>'Cash Flow'!K26</f>
        <v>-1958</v>
      </c>
      <c r="L61" s="14">
        <f>'Cash Flow'!L26</f>
        <v>-1641</v>
      </c>
      <c r="M61" s="14">
        <f>'Cash Flow'!M26</f>
        <v>-2633</v>
      </c>
      <c r="N61" s="14">
        <f>'Cash Flow'!N26</f>
        <v>-144</v>
      </c>
      <c r="O61" s="14">
        <f>'Cash Flow'!O26</f>
        <v>-1501</v>
      </c>
      <c r="P61" s="14">
        <f>'Cash Flow'!P26</f>
        <v>-3540</v>
      </c>
      <c r="Q61" s="14">
        <f>'Cash Flow'!Q26</f>
        <v>-5111</v>
      </c>
      <c r="R61" s="14">
        <f>'Cash Flow'!R26</f>
        <v>-4555</v>
      </c>
      <c r="S61" s="14">
        <f>'Cash Flow'!S26</f>
        <v>-3541</v>
      </c>
      <c r="T61" s="14">
        <f>'Cash Flow'!T26</f>
        <v>-4833</v>
      </c>
      <c r="U61" s="14">
        <f>'Cash Flow'!U26</f>
        <v>-6131</v>
      </c>
      <c r="V61" s="14">
        <f>'Cash Flow'!V26</f>
        <v>-8249</v>
      </c>
      <c r="W61" s="14">
        <f>'Cash Flow'!W26</f>
        <v>-7074</v>
      </c>
      <c r="X61" s="14">
        <f>'Cash Flow'!X26</f>
        <v>-8209</v>
      </c>
    </row>
    <row r="63" spans="1:25" x14ac:dyDescent="0.25">
      <c r="A63" s="4" t="s">
        <v>169</v>
      </c>
    </row>
    <row r="64" spans="1:25" ht="14.25" x14ac:dyDescent="0.2">
      <c r="A64" s="16" t="s">
        <v>67</v>
      </c>
      <c r="B64" s="16">
        <f>'Cash Flow'!B43</f>
        <v>2060</v>
      </c>
      <c r="C64" s="16">
        <f>'Cash Flow'!C43</f>
        <v>1140</v>
      </c>
      <c r="D64" s="16">
        <f>'Cash Flow'!D43</f>
        <v>2130</v>
      </c>
      <c r="E64" s="16">
        <f>'Cash Flow'!E43</f>
        <v>0</v>
      </c>
      <c r="G64" s="16">
        <f>'Cash Flow'!G43</f>
        <v>760</v>
      </c>
      <c r="H64" s="16">
        <f>'Cash Flow'!H43</f>
        <v>0</v>
      </c>
      <c r="I64" s="16">
        <f>'Cash Flow'!I43</f>
        <v>-760</v>
      </c>
      <c r="J64" s="16">
        <f>'Cash Flow'!J43</f>
        <v>2060</v>
      </c>
      <c r="K64" s="16">
        <f>'Cash Flow'!K43</f>
        <v>875</v>
      </c>
      <c r="L64" s="16">
        <f>'Cash Flow'!L43</f>
        <v>0</v>
      </c>
      <c r="M64" s="16">
        <f>'Cash Flow'!M43</f>
        <v>-875</v>
      </c>
      <c r="N64" s="16">
        <f>'Cash Flow'!N43</f>
        <v>1140</v>
      </c>
      <c r="O64" s="16">
        <f>'Cash Flow'!O43</f>
        <v>2072</v>
      </c>
      <c r="P64" s="16">
        <f>'Cash Flow'!P43</f>
        <v>4150</v>
      </c>
      <c r="Q64" s="16">
        <f>'Cash Flow'!Q43</f>
        <v>50</v>
      </c>
      <c r="R64" s="16">
        <f>'Cash Flow'!R43</f>
        <v>-4142</v>
      </c>
      <c r="S64" s="16">
        <f>'Cash Flow'!S43</f>
        <v>500</v>
      </c>
      <c r="T64" s="16">
        <f>'Cash Flow'!T43</f>
        <v>-500</v>
      </c>
      <c r="U64" s="16">
        <f>'Cash Flow'!U43</f>
        <v>0</v>
      </c>
      <c r="V64" s="16">
        <f>'Cash Flow'!V43</f>
        <v>0</v>
      </c>
      <c r="W64" s="16">
        <f>'Cash Flow'!W43</f>
        <v>400</v>
      </c>
      <c r="X64" s="16">
        <f>'Cash Flow'!X43</f>
        <v>0</v>
      </c>
    </row>
    <row r="65" spans="1:31" ht="14.25" x14ac:dyDescent="0.2">
      <c r="A65" s="16" t="s">
        <v>68</v>
      </c>
      <c r="B65" s="16">
        <f>'Cash Flow'!B45</f>
        <v>1300</v>
      </c>
      <c r="C65" s="16">
        <f>'Cash Flow'!C45</f>
        <v>0</v>
      </c>
      <c r="D65" s="16">
        <f>'Cash Flow'!D45</f>
        <v>600</v>
      </c>
      <c r="E65" s="16">
        <f>'Cash Flow'!E45</f>
        <v>13181</v>
      </c>
      <c r="G65" s="16">
        <f>'Cash Flow'!G45</f>
        <v>0</v>
      </c>
      <c r="H65" s="16">
        <f>'Cash Flow'!H45</f>
        <v>0</v>
      </c>
      <c r="I65" s="16">
        <f>'Cash Flow'!I45</f>
        <v>1340</v>
      </c>
      <c r="J65" s="16">
        <f>'Cash Flow'!J45</f>
        <v>-40</v>
      </c>
      <c r="K65" s="16">
        <f>'Cash Flow'!K45</f>
        <v>0</v>
      </c>
      <c r="L65" s="16">
        <f>'Cash Flow'!L45</f>
        <v>0</v>
      </c>
      <c r="M65" s="16">
        <f>'Cash Flow'!M45</f>
        <v>2667</v>
      </c>
      <c r="N65" s="16">
        <f>'Cash Flow'!N45</f>
        <v>-2667</v>
      </c>
      <c r="O65" s="16">
        <f>'Cash Flow'!O45</f>
        <v>500</v>
      </c>
      <c r="P65" s="16">
        <f>'Cash Flow'!P45</f>
        <v>0</v>
      </c>
      <c r="Q65" s="16">
        <f>'Cash Flow'!Q45</f>
        <v>0</v>
      </c>
      <c r="R65" s="16">
        <f>'Cash Flow'!R45</f>
        <v>100</v>
      </c>
      <c r="S65" s="16">
        <f>'Cash Flow'!S45</f>
        <v>2955</v>
      </c>
      <c r="T65" s="16">
        <f>'Cash Flow'!T45</f>
        <v>5545</v>
      </c>
      <c r="U65" s="16">
        <f>'Cash Flow'!U45</f>
        <v>4681</v>
      </c>
      <c r="V65" s="16">
        <f>'Cash Flow'!V45</f>
        <v>0</v>
      </c>
      <c r="W65" s="16">
        <f>'Cash Flow'!W45</f>
        <v>0</v>
      </c>
      <c r="X65" s="16">
        <f>'Cash Flow'!X45</f>
        <v>0</v>
      </c>
    </row>
    <row r="66" spans="1:31" s="16" customFormat="1" ht="14.25" x14ac:dyDescent="0.2">
      <c r="A66" s="16" t="s">
        <v>79</v>
      </c>
      <c r="B66" s="16">
        <f>'Cash Flow'!B57</f>
        <v>1393</v>
      </c>
      <c r="C66" s="16">
        <f>'Cash Flow'!C57</f>
        <v>3838</v>
      </c>
      <c r="D66" s="16">
        <f>'Cash Flow'!D57</f>
        <v>5501</v>
      </c>
      <c r="E66" s="16">
        <f>'Cash Flow'!E57</f>
        <v>13857</v>
      </c>
      <c r="G66" s="16">
        <f>'Cash Flow'!G57</f>
        <v>1394</v>
      </c>
      <c r="H66" s="16">
        <f>'Cash Flow'!H57</f>
        <v>-365</v>
      </c>
      <c r="I66" s="16">
        <f>'Cash Flow'!I57</f>
        <v>365</v>
      </c>
      <c r="J66" s="16">
        <f>'Cash Flow'!J57</f>
        <v>-1</v>
      </c>
      <c r="K66" s="16">
        <f>'Cash Flow'!K57</f>
        <v>1089</v>
      </c>
      <c r="L66" s="16">
        <f>'Cash Flow'!L57</f>
        <v>1750</v>
      </c>
      <c r="M66" s="16">
        <f>'Cash Flow'!M57</f>
        <v>1121</v>
      </c>
      <c r="N66" s="16">
        <f>'Cash Flow'!N57</f>
        <v>-122</v>
      </c>
      <c r="O66" s="16">
        <f>'Cash Flow'!O57</f>
        <v>210</v>
      </c>
      <c r="P66" s="16">
        <f>'Cash Flow'!P57</f>
        <v>5130</v>
      </c>
      <c r="Q66" s="16">
        <f>'Cash Flow'!Q57</f>
        <v>0</v>
      </c>
      <c r="R66" s="16">
        <f>'Cash Flow'!R57</f>
        <v>161</v>
      </c>
      <c r="S66" s="16">
        <f>'Cash Flow'!S57</f>
        <v>139</v>
      </c>
      <c r="T66" s="16">
        <f>'Cash Flow'!T57</f>
        <v>208</v>
      </c>
      <c r="U66" s="16">
        <f>'Cash Flow'!U57</f>
        <v>1135</v>
      </c>
      <c r="V66" s="16">
        <f>'Cash Flow'!V57</f>
        <v>12375</v>
      </c>
      <c r="W66" s="16">
        <f>'Cash Flow'!W57</f>
        <v>0</v>
      </c>
      <c r="X66" s="16">
        <f>'Cash Flow'!X57</f>
        <v>10210</v>
      </c>
      <c r="AB66" s="16">
        <v>2839</v>
      </c>
      <c r="AC66" s="16">
        <v>3960</v>
      </c>
      <c r="AD66" s="16">
        <v>5340</v>
      </c>
      <c r="AE66" s="16">
        <v>5340</v>
      </c>
    </row>
    <row r="67" spans="1:31" s="16" customFormat="1" ht="14.25" x14ac:dyDescent="0.2">
      <c r="A67" s="16" t="s">
        <v>167</v>
      </c>
      <c r="B67" s="16">
        <f>SUM(B64:B66)</f>
        <v>4753</v>
      </c>
      <c r="C67" s="16">
        <f>SUM(C64:C66)</f>
        <v>4978</v>
      </c>
      <c r="D67" s="16">
        <f>SUM(D64:D66)</f>
        <v>8231</v>
      </c>
      <c r="E67" s="16">
        <f>SUM(E64:E66)</f>
        <v>27038</v>
      </c>
      <c r="G67" s="16">
        <f t="shared" ref="G67:Q67" si="56">SUM(G64:G66)</f>
        <v>2154</v>
      </c>
      <c r="H67" s="16">
        <f t="shared" si="56"/>
        <v>-365</v>
      </c>
      <c r="I67" s="16">
        <f t="shared" si="56"/>
        <v>945</v>
      </c>
      <c r="J67" s="16">
        <f t="shared" si="56"/>
        <v>2019</v>
      </c>
      <c r="K67" s="16">
        <f t="shared" si="56"/>
        <v>1964</v>
      </c>
      <c r="L67" s="16">
        <f t="shared" si="56"/>
        <v>1750</v>
      </c>
      <c r="M67" s="16">
        <f t="shared" si="56"/>
        <v>2913</v>
      </c>
      <c r="N67" s="16">
        <f t="shared" si="56"/>
        <v>-1649</v>
      </c>
      <c r="O67" s="16">
        <f t="shared" si="56"/>
        <v>2782</v>
      </c>
      <c r="P67" s="16">
        <f t="shared" si="56"/>
        <v>9280</v>
      </c>
      <c r="Q67" s="16">
        <f t="shared" si="56"/>
        <v>50</v>
      </c>
      <c r="R67" s="16">
        <f t="shared" ref="R67:S67" si="57">SUM(R64:R66)</f>
        <v>-3881</v>
      </c>
      <c r="S67" s="16">
        <f t="shared" si="57"/>
        <v>3594</v>
      </c>
      <c r="T67" s="16">
        <f t="shared" ref="T67:V67" si="58">SUM(T64:T66)</f>
        <v>5253</v>
      </c>
      <c r="U67" s="16">
        <f t="shared" si="58"/>
        <v>5816</v>
      </c>
      <c r="V67" s="16">
        <f t="shared" si="58"/>
        <v>12375</v>
      </c>
      <c r="W67" s="16">
        <f t="shared" ref="W67:X67" si="59">SUM(W64:W66)</f>
        <v>400</v>
      </c>
      <c r="X67" s="16">
        <f t="shared" si="59"/>
        <v>10210</v>
      </c>
    </row>
    <row r="68" spans="1:31" ht="14.25" x14ac:dyDescent="0.2">
      <c r="A68" s="4" t="s">
        <v>168</v>
      </c>
      <c r="B68" s="16">
        <f>B69-B67</f>
        <v>0</v>
      </c>
      <c r="C68" s="16">
        <f>C69-C67</f>
        <v>1631</v>
      </c>
      <c r="D68" s="16">
        <f>D69-D67</f>
        <v>6393</v>
      </c>
      <c r="E68" s="16">
        <f>E69-E67</f>
        <v>3109</v>
      </c>
      <c r="G68" s="16">
        <f t="shared" ref="G68:Q68" si="60">G69-G67</f>
        <v>0</v>
      </c>
      <c r="H68" s="16">
        <f t="shared" si="60"/>
        <v>0</v>
      </c>
      <c r="I68" s="16">
        <f t="shared" si="60"/>
        <v>1375</v>
      </c>
      <c r="J68" s="16">
        <f t="shared" si="60"/>
        <v>-1375</v>
      </c>
      <c r="K68" s="16">
        <f t="shared" si="60"/>
        <v>0</v>
      </c>
      <c r="L68" s="16">
        <f t="shared" si="60"/>
        <v>0</v>
      </c>
      <c r="M68" s="16">
        <f t="shared" si="60"/>
        <v>0</v>
      </c>
      <c r="N68" s="16">
        <f t="shared" si="60"/>
        <v>1631</v>
      </c>
      <c r="O68" s="16">
        <f t="shared" si="60"/>
        <v>-346</v>
      </c>
      <c r="P68" s="16">
        <f t="shared" si="60"/>
        <v>0</v>
      </c>
      <c r="Q68" s="16">
        <f t="shared" si="60"/>
        <v>-49</v>
      </c>
      <c r="R68" s="16">
        <f t="shared" ref="R68:S68" si="61">R69-R67</f>
        <v>6788</v>
      </c>
      <c r="S68" s="16">
        <f t="shared" si="61"/>
        <v>0</v>
      </c>
      <c r="T68" s="16">
        <f t="shared" ref="T68:V68" si="62">T69-T67</f>
        <v>0</v>
      </c>
      <c r="U68" s="16">
        <f t="shared" si="62"/>
        <v>0</v>
      </c>
      <c r="V68" s="16">
        <f t="shared" si="62"/>
        <v>3109</v>
      </c>
      <c r="W68" s="16">
        <f t="shared" ref="W68:X68" si="63">W69-W67</f>
        <v>-299</v>
      </c>
      <c r="X68" s="16">
        <f t="shared" si="63"/>
        <v>-389</v>
      </c>
    </row>
    <row r="69" spans="1:31" ht="14.25" x14ac:dyDescent="0.2">
      <c r="A69" s="16" t="s">
        <v>83</v>
      </c>
      <c r="B69" s="16">
        <f>'Cash Flow'!B62</f>
        <v>4753</v>
      </c>
      <c r="C69" s="16">
        <f>'Cash Flow'!C62</f>
        <v>6609</v>
      </c>
      <c r="D69" s="16">
        <f>'Cash Flow'!D62</f>
        <v>14624</v>
      </c>
      <c r="E69" s="16">
        <f>'Cash Flow'!E62</f>
        <v>30147</v>
      </c>
      <c r="G69" s="16">
        <f>'Cash Flow'!G62</f>
        <v>2154</v>
      </c>
      <c r="H69" s="16">
        <f>'Cash Flow'!H62</f>
        <v>-365</v>
      </c>
      <c r="I69" s="16">
        <f>'Cash Flow'!I62</f>
        <v>2320</v>
      </c>
      <c r="J69" s="16">
        <f>'Cash Flow'!J62</f>
        <v>644</v>
      </c>
      <c r="K69" s="16">
        <f>'Cash Flow'!K62</f>
        <v>1964</v>
      </c>
      <c r="L69" s="16">
        <f>'Cash Flow'!L62</f>
        <v>1750</v>
      </c>
      <c r="M69" s="16">
        <f>'Cash Flow'!M62</f>
        <v>2913</v>
      </c>
      <c r="N69" s="16">
        <f>'Cash Flow'!N62</f>
        <v>-18</v>
      </c>
      <c r="O69" s="16">
        <f>'Cash Flow'!O62</f>
        <v>2436</v>
      </c>
      <c r="P69" s="16">
        <f>'Cash Flow'!P62</f>
        <v>9280</v>
      </c>
      <c r="Q69" s="16">
        <f>'Cash Flow'!Q62</f>
        <v>1</v>
      </c>
      <c r="R69" s="16">
        <f>'Cash Flow'!R62</f>
        <v>2907</v>
      </c>
      <c r="S69" s="16">
        <f>'Cash Flow'!S62</f>
        <v>3594</v>
      </c>
      <c r="T69" s="16">
        <f>'Cash Flow'!T62</f>
        <v>5253</v>
      </c>
      <c r="U69" s="16">
        <f>'Cash Flow'!U62</f>
        <v>5816</v>
      </c>
      <c r="V69" s="16">
        <f>'Cash Flow'!V62</f>
        <v>15484</v>
      </c>
      <c r="W69" s="16">
        <f>'Cash Flow'!W62</f>
        <v>101</v>
      </c>
      <c r="X69" s="16">
        <f>'Cash Flow'!X62</f>
        <v>9821</v>
      </c>
    </row>
    <row r="70" spans="1:31" ht="14.25" x14ac:dyDescent="0.2">
      <c r="W70" s="15"/>
      <c r="X70" s="15"/>
    </row>
    <row r="71" spans="1:31" ht="14.25" x14ac:dyDescent="0.2">
      <c r="A71" s="4" t="s">
        <v>172</v>
      </c>
      <c r="B71" s="14">
        <f>'Cash Flow'!B28</f>
        <v>7533</v>
      </c>
      <c r="C71" s="14">
        <f>'Cash Flow'!C28</f>
        <v>5300</v>
      </c>
      <c r="D71" s="14">
        <f>'Cash Flow'!D28</f>
        <v>2141</v>
      </c>
      <c r="E71" s="14">
        <f>'Cash Flow'!E28</f>
        <v>15652</v>
      </c>
      <c r="G71" s="16">
        <f>'Cash Flow'!G28</f>
        <v>2581</v>
      </c>
      <c r="H71" s="16">
        <f>'Cash Flow'!H28</f>
        <v>2251</v>
      </c>
      <c r="I71" s="16">
        <f>'Cash Flow'!I28</f>
        <v>790</v>
      </c>
      <c r="J71" s="16">
        <f>'Cash Flow'!J28</f>
        <v>1911</v>
      </c>
      <c r="K71" s="16">
        <f>'Cash Flow'!K28</f>
        <v>-183</v>
      </c>
      <c r="L71" s="16">
        <f>'Cash Flow'!L28</f>
        <v>789</v>
      </c>
      <c r="M71" s="16">
        <f>'Cash Flow'!M28</f>
        <v>-414</v>
      </c>
      <c r="N71" s="16">
        <f>'Cash Flow'!N28</f>
        <v>5108</v>
      </c>
      <c r="O71" s="16">
        <f>'Cash Flow'!O28</f>
        <v>1925</v>
      </c>
      <c r="P71" s="16">
        <f>'Cash Flow'!P28</f>
        <v>286</v>
      </c>
      <c r="Q71" s="16">
        <f>'Cash Flow'!Q28</f>
        <v>320</v>
      </c>
      <c r="R71" s="16">
        <f>'Cash Flow'!R28</f>
        <v>-390</v>
      </c>
      <c r="S71" s="16">
        <f>'Cash Flow'!S28</f>
        <v>1771</v>
      </c>
      <c r="T71" s="16">
        <f>'Cash Flow'!T28</f>
        <v>3490</v>
      </c>
      <c r="U71" s="16">
        <f>'Cash Flow'!U28</f>
        <v>5132</v>
      </c>
      <c r="V71" s="16">
        <f>'Cash Flow'!V28</f>
        <v>5259</v>
      </c>
      <c r="W71" s="16">
        <f>'Cash Flow'!W28</f>
        <v>5457</v>
      </c>
      <c r="X71" s="16">
        <f>'Cash Flow'!X28</f>
        <v>1935</v>
      </c>
    </row>
  </sheetData>
  <pageMargins left="0.7" right="0.7" top="0.75" bottom="0.75" header="0.3" footer="0.3"/>
  <pageSetup orientation="portrait" r:id="rId1"/>
  <ignoredErrors>
    <ignoredError sqref="R43:R45 J7:Q11 J6:R6 J50:Q50 J43:N49 O44:Q49 J29:Q42 J16:Q19 L15:N15 P15:Q15 O43:P43 R27:R31 J12:J15 P12:Q12 Q13:Q14 M12:N14 J27:Q27 L20:N20 J24:J25 L22:N22 M24:Q24 J28 M28:N28 P20:Q20 M25:N25 Q25 Q28 J22 P22:R22 R15:R20 R24:R25" formula="1"/>
    <ignoredError sqref="B15:C15 D43 G43" formulaRange="1"/>
    <ignoredError sqref="Q43 O15 K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tabSelected="1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E38" sqref="E38"/>
    </sheetView>
  </sheetViews>
  <sheetFormatPr defaultRowHeight="15" x14ac:dyDescent="0.25"/>
  <cols>
    <col min="1" max="1" width="59.42578125" style="15" customWidth="1"/>
    <col min="2" max="5" width="11.140625" style="15" bestFit="1" customWidth="1"/>
    <col min="6" max="6" width="3.7109375" style="15" customWidth="1"/>
    <col min="7" max="8" width="9.7109375" style="15" bestFit="1" customWidth="1"/>
    <col min="9" max="9" width="11.140625" style="15" bestFit="1" customWidth="1"/>
    <col min="10" max="11" width="9.7109375" style="15" bestFit="1" customWidth="1"/>
    <col min="12" max="12" width="12.140625" style="15" customWidth="1"/>
    <col min="13" max="13" width="13.28515625" style="15" customWidth="1"/>
    <col min="14" max="14" width="12.28515625" style="15" customWidth="1"/>
    <col min="15" max="15" width="9.7109375" style="15" bestFit="1" customWidth="1"/>
    <col min="16" max="16" width="11.140625" style="15" bestFit="1" customWidth="1"/>
    <col min="17" max="17" width="9.7109375" style="15" bestFit="1" customWidth="1"/>
    <col min="18" max="18" width="12.5703125" style="15" customWidth="1"/>
    <col min="19" max="19" width="11" style="15" customWidth="1"/>
    <col min="20" max="20" width="11.140625" style="15" bestFit="1" customWidth="1"/>
    <col min="21" max="23" width="11.140625" style="15" customWidth="1"/>
    <col min="24" max="25" width="11.5703125" style="15" bestFit="1" customWidth="1"/>
    <col min="26" max="27" width="11.140625" style="15" customWidth="1"/>
    <col min="29" max="32" width="11.140625" style="15" customWidth="1"/>
    <col min="33" max="34" width="11.140625" style="15" bestFit="1" customWidth="1"/>
    <col min="37" max="38" width="9.140625" style="15"/>
    <col min="39" max="39" width="9.7109375" style="15" bestFit="1" customWidth="1"/>
    <col min="40" max="41" width="11.140625" style="15" bestFit="1" customWidth="1"/>
    <col min="42" max="42" width="11" style="15" customWidth="1"/>
    <col min="43" max="43" width="11.140625" style="15" bestFit="1" customWidth="1"/>
    <col min="44" max="44" width="11.85546875" style="15" customWidth="1"/>
    <col min="45" max="16384" width="9.140625" style="15"/>
  </cols>
  <sheetData>
    <row r="1" spans="1:44" ht="43.5" x14ac:dyDescent="0.25">
      <c r="A1" s="15" t="s">
        <v>0</v>
      </c>
      <c r="B1" s="17" t="s">
        <v>146</v>
      </c>
      <c r="C1" s="17" t="s">
        <v>147</v>
      </c>
      <c r="D1" s="15" t="s">
        <v>170</v>
      </c>
      <c r="E1" s="15" t="s">
        <v>181</v>
      </c>
      <c r="F1" s="17"/>
      <c r="G1" s="15" t="s">
        <v>156</v>
      </c>
      <c r="H1" s="15" t="s">
        <v>159</v>
      </c>
      <c r="I1" s="15" t="s">
        <v>160</v>
      </c>
      <c r="J1" s="15" t="s">
        <v>155</v>
      </c>
      <c r="K1" s="15" t="s">
        <v>150</v>
      </c>
      <c r="L1" s="17" t="s">
        <v>152</v>
      </c>
      <c r="M1" s="17" t="s">
        <v>35</v>
      </c>
      <c r="N1" s="17" t="s">
        <v>143</v>
      </c>
      <c r="O1" s="15" t="s">
        <v>151</v>
      </c>
      <c r="P1" s="15" t="s">
        <v>153</v>
      </c>
      <c r="Q1" s="15" t="s">
        <v>36</v>
      </c>
      <c r="R1" s="18" t="s">
        <v>171</v>
      </c>
      <c r="S1" s="15" t="s">
        <v>174</v>
      </c>
      <c r="T1" s="15" t="s">
        <v>178</v>
      </c>
      <c r="U1" s="15" t="s">
        <v>179</v>
      </c>
      <c r="V1" s="15" t="s">
        <v>184</v>
      </c>
      <c r="W1" s="15" t="s">
        <v>187</v>
      </c>
      <c r="X1" s="15" t="s">
        <v>190</v>
      </c>
      <c r="Y1" s="15" t="s">
        <v>192</v>
      </c>
      <c r="AA1" s="18" t="s">
        <v>189</v>
      </c>
      <c r="AC1" s="18" t="s">
        <v>197</v>
      </c>
      <c r="AG1" s="18" t="s">
        <v>175</v>
      </c>
      <c r="AH1" s="18" t="s">
        <v>176</v>
      </c>
      <c r="AM1" s="15" t="s">
        <v>157</v>
      </c>
      <c r="AN1" s="15" t="s">
        <v>158</v>
      </c>
      <c r="AO1" s="17" t="s">
        <v>148</v>
      </c>
      <c r="AP1" s="17" t="s">
        <v>106</v>
      </c>
      <c r="AQ1" s="18" t="s">
        <v>149</v>
      </c>
      <c r="AR1" s="18" t="s">
        <v>107</v>
      </c>
    </row>
    <row r="2" spans="1:44" s="16" customFormat="1" ht="14.25" x14ac:dyDescent="0.2">
      <c r="A2" s="16" t="s">
        <v>42</v>
      </c>
    </row>
    <row r="3" spans="1:44" s="16" customFormat="1" ht="14.25" x14ac:dyDescent="0.2">
      <c r="A3" s="16" t="s">
        <v>43</v>
      </c>
      <c r="B3" s="16">
        <v>-26954</v>
      </c>
      <c r="C3" s="16">
        <v>-27368</v>
      </c>
      <c r="D3" s="16">
        <v>-32830</v>
      </c>
      <c r="E3" s="16">
        <v>-67320</v>
      </c>
      <c r="G3" s="16">
        <v>-4576</v>
      </c>
      <c r="H3" s="16">
        <f>AM3-G3</f>
        <v>-4095</v>
      </c>
      <c r="I3" s="16">
        <f>AN3-AM3</f>
        <v>-12241</v>
      </c>
      <c r="J3" s="16">
        <f>B3-AN3</f>
        <v>-6042</v>
      </c>
      <c r="K3" s="16">
        <v>-5845</v>
      </c>
      <c r="L3" s="16">
        <f>AO3-K3</f>
        <v>-8727</v>
      </c>
      <c r="M3" s="16">
        <f>AP3-AO3</f>
        <v>-5381</v>
      </c>
      <c r="N3" s="16">
        <f>C3-AP3</f>
        <v>-7415</v>
      </c>
      <c r="O3" s="16">
        <v>-8408</v>
      </c>
      <c r="P3" s="16">
        <f>AQ3-O3</f>
        <v>-12328</v>
      </c>
      <c r="Q3" s="16">
        <f>AR3-AQ3</f>
        <v>482</v>
      </c>
      <c r="R3" s="16">
        <f>D3-AR3</f>
        <v>-12576</v>
      </c>
      <c r="S3" s="16">
        <v>-10151</v>
      </c>
      <c r="T3" s="16">
        <f>AG3-S3</f>
        <v>-10150</v>
      </c>
      <c r="U3" s="16">
        <f>AH3-AG3</f>
        <v>-16496</v>
      </c>
      <c r="V3" s="16">
        <f>E3-AH3</f>
        <v>-30523</v>
      </c>
      <c r="W3" s="16">
        <v>-14394</v>
      </c>
      <c r="X3" s="16">
        <f>AA3-W3</f>
        <v>-11594</v>
      </c>
      <c r="Y3" s="16">
        <f>AC3-AA3</f>
        <v>-22910</v>
      </c>
      <c r="AA3" s="16">
        <v>-25988</v>
      </c>
      <c r="AC3" s="16">
        <v>-48898</v>
      </c>
      <c r="AG3" s="16">
        <v>-20301</v>
      </c>
      <c r="AH3" s="16">
        <v>-36797</v>
      </c>
      <c r="AM3" s="16">
        <v>-8671</v>
      </c>
      <c r="AN3" s="16">
        <v>-20912</v>
      </c>
      <c r="AO3" s="16">
        <v>-14572</v>
      </c>
      <c r="AP3" s="16">
        <v>-19953</v>
      </c>
      <c r="AQ3" s="16">
        <v>-20736</v>
      </c>
      <c r="AR3" s="16">
        <v>-20254</v>
      </c>
    </row>
    <row r="4" spans="1:44" s="16" customFormat="1" ht="14.25" x14ac:dyDescent="0.2">
      <c r="A4" s="16" t="s">
        <v>44</v>
      </c>
    </row>
    <row r="5" spans="1:44" s="16" customFormat="1" ht="14.25" x14ac:dyDescent="0.2">
      <c r="A5" s="16" t="s">
        <v>9</v>
      </c>
      <c r="B5" s="16">
        <v>7</v>
      </c>
      <c r="C5" s="16">
        <v>2</v>
      </c>
      <c r="D5" s="16">
        <v>10</v>
      </c>
      <c r="E5" s="16">
        <v>14</v>
      </c>
      <c r="H5" s="16">
        <f t="shared" ref="H5:H17" si="0">AM5-G5</f>
        <v>0</v>
      </c>
      <c r="I5" s="16">
        <f t="shared" ref="I5:I26" si="1">AN5-AM5</f>
        <v>0</v>
      </c>
      <c r="J5" s="16">
        <f t="shared" ref="J5:J17" si="2">B5-AN5</f>
        <v>7</v>
      </c>
      <c r="K5" s="16">
        <v>0</v>
      </c>
      <c r="L5" s="16">
        <f t="shared" ref="L5:L17" si="3">AO5-K5</f>
        <v>0</v>
      </c>
      <c r="M5" s="16">
        <f t="shared" ref="M5:M17" si="4">AP5-AO5</f>
        <v>2</v>
      </c>
      <c r="N5" s="16">
        <f t="shared" ref="N5:N17" si="5">C5-AP5</f>
        <v>0</v>
      </c>
      <c r="O5" s="16">
        <v>0</v>
      </c>
      <c r="P5" s="16">
        <f t="shared" ref="P5:P17" si="6">AQ5-O5</f>
        <v>4</v>
      </c>
      <c r="Q5" s="16">
        <f t="shared" ref="Q5:Q17" si="7">AR5-AQ5</f>
        <v>2</v>
      </c>
      <c r="R5" s="16">
        <f t="shared" ref="R5:R17" si="8">D5-AR5</f>
        <v>4</v>
      </c>
      <c r="S5" s="16">
        <v>2</v>
      </c>
      <c r="T5" s="16">
        <f t="shared" ref="T5:T17" si="9">AG5-S5</f>
        <v>2</v>
      </c>
      <c r="U5" s="16">
        <f t="shared" ref="U5:U17" si="10">AH5-AG5</f>
        <v>6</v>
      </c>
      <c r="V5" s="16">
        <f>E5-AH5</f>
        <v>4</v>
      </c>
      <c r="W5" s="16">
        <v>3</v>
      </c>
      <c r="X5" s="16">
        <f>AA5-W5</f>
        <v>3</v>
      </c>
      <c r="Y5" s="16">
        <f>AC5-AA5</f>
        <v>3</v>
      </c>
      <c r="AA5" s="16">
        <v>6</v>
      </c>
      <c r="AC5" s="16">
        <v>9</v>
      </c>
      <c r="AG5" s="16">
        <v>4</v>
      </c>
      <c r="AH5" s="16">
        <v>10</v>
      </c>
      <c r="AN5" s="16">
        <v>0</v>
      </c>
      <c r="AO5" s="16">
        <v>0</v>
      </c>
      <c r="AP5" s="16">
        <v>2</v>
      </c>
      <c r="AQ5" s="16">
        <v>4</v>
      </c>
      <c r="AR5" s="16">
        <v>6</v>
      </c>
    </row>
    <row r="6" spans="1:44" s="16" customFormat="1" ht="14.25" x14ac:dyDescent="0.2">
      <c r="A6" s="16" t="s">
        <v>45</v>
      </c>
      <c r="B6" s="16">
        <v>0</v>
      </c>
      <c r="C6" s="16">
        <v>0</v>
      </c>
      <c r="D6" s="16">
        <v>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v>0</v>
      </c>
      <c r="L6" s="16">
        <f t="shared" si="3"/>
        <v>0</v>
      </c>
      <c r="M6" s="16">
        <f t="shared" si="4"/>
        <v>0</v>
      </c>
      <c r="N6" s="16">
        <f t="shared" si="5"/>
        <v>0</v>
      </c>
      <c r="O6" s="16">
        <v>0</v>
      </c>
      <c r="P6" s="16">
        <f t="shared" si="6"/>
        <v>0</v>
      </c>
      <c r="Q6" s="16">
        <f t="shared" si="7"/>
        <v>0</v>
      </c>
      <c r="R6" s="16">
        <f t="shared" si="8"/>
        <v>0</v>
      </c>
      <c r="S6" s="16">
        <v>0</v>
      </c>
      <c r="T6" s="16">
        <f t="shared" si="9"/>
        <v>0</v>
      </c>
      <c r="U6" s="16">
        <f t="shared" si="10"/>
        <v>0</v>
      </c>
      <c r="AO6" s="16">
        <v>0</v>
      </c>
      <c r="AP6" s="16">
        <v>0</v>
      </c>
      <c r="AQ6" s="16">
        <v>0</v>
      </c>
      <c r="AR6" s="16">
        <v>0</v>
      </c>
    </row>
    <row r="7" spans="1:44" s="16" customFormat="1" ht="14.25" x14ac:dyDescent="0.2">
      <c r="A7" s="16" t="s">
        <v>46</v>
      </c>
      <c r="B7" s="16">
        <v>1337</v>
      </c>
      <c r="C7" s="16">
        <v>4508</v>
      </c>
      <c r="D7" s="16">
        <v>6016</v>
      </c>
      <c r="E7" s="16">
        <v>14020</v>
      </c>
      <c r="G7" s="16">
        <v>509</v>
      </c>
      <c r="H7" s="16">
        <f t="shared" si="0"/>
        <v>150</v>
      </c>
      <c r="I7" s="16">
        <f t="shared" si="1"/>
        <v>160</v>
      </c>
      <c r="J7" s="16">
        <f t="shared" si="2"/>
        <v>518</v>
      </c>
      <c r="K7" s="16">
        <v>343</v>
      </c>
      <c r="L7" s="16">
        <f t="shared" si="3"/>
        <v>378</v>
      </c>
      <c r="M7" s="16">
        <f t="shared" si="4"/>
        <v>2132</v>
      </c>
      <c r="N7" s="16">
        <f t="shared" si="5"/>
        <v>1655</v>
      </c>
      <c r="O7" s="16">
        <v>1066</v>
      </c>
      <c r="P7" s="16">
        <f t="shared" si="6"/>
        <v>1097</v>
      </c>
      <c r="Q7" s="16">
        <f t="shared" si="7"/>
        <v>1895</v>
      </c>
      <c r="R7" s="16">
        <f t="shared" si="8"/>
        <v>1958</v>
      </c>
      <c r="S7" s="16">
        <v>4634</v>
      </c>
      <c r="T7" s="16">
        <f t="shared" si="9"/>
        <v>1382</v>
      </c>
      <c r="U7" s="16">
        <f t="shared" si="10"/>
        <v>2676</v>
      </c>
      <c r="V7" s="16">
        <f>E7-AH7</f>
        <v>5328</v>
      </c>
      <c r="W7" s="16">
        <v>368</v>
      </c>
      <c r="X7" s="16">
        <f>AA7-W7</f>
        <v>114</v>
      </c>
      <c r="Y7" s="16">
        <f>AC7-AA7</f>
        <v>15</v>
      </c>
      <c r="AA7" s="16">
        <v>482</v>
      </c>
      <c r="AC7" s="16">
        <v>497</v>
      </c>
      <c r="AG7" s="16">
        <v>6016</v>
      </c>
      <c r="AH7" s="16">
        <v>8692</v>
      </c>
      <c r="AM7" s="16">
        <v>659</v>
      </c>
      <c r="AN7" s="16">
        <v>819</v>
      </c>
      <c r="AO7" s="16">
        <v>721</v>
      </c>
      <c r="AP7" s="16">
        <v>2853</v>
      </c>
      <c r="AQ7" s="16">
        <v>2163</v>
      </c>
      <c r="AR7" s="16">
        <v>4058</v>
      </c>
    </row>
    <row r="8" spans="1:44" s="16" customFormat="1" ht="14.25" x14ac:dyDescent="0.2">
      <c r="A8" s="16" t="s">
        <v>198</v>
      </c>
      <c r="B8" s="16">
        <v>0</v>
      </c>
      <c r="C8" s="16">
        <v>-54</v>
      </c>
      <c r="D8" s="16">
        <v>-728</v>
      </c>
      <c r="E8" s="16">
        <v>-601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v>0</v>
      </c>
      <c r="L8" s="16">
        <f t="shared" si="3"/>
        <v>0</v>
      </c>
      <c r="M8" s="16">
        <f t="shared" si="4"/>
        <v>0</v>
      </c>
      <c r="N8" s="16">
        <f t="shared" si="5"/>
        <v>-54</v>
      </c>
      <c r="O8" s="16">
        <v>161</v>
      </c>
      <c r="P8" s="16">
        <f t="shared" si="6"/>
        <v>148</v>
      </c>
      <c r="Q8" s="16">
        <f t="shared" si="7"/>
        <v>-338</v>
      </c>
      <c r="R8" s="16">
        <f t="shared" si="8"/>
        <v>-699</v>
      </c>
      <c r="S8" s="16">
        <v>-348</v>
      </c>
      <c r="T8" s="16">
        <f t="shared" si="9"/>
        <v>-200</v>
      </c>
      <c r="U8" s="16">
        <f t="shared" si="10"/>
        <v>-35</v>
      </c>
      <c r="V8" s="16">
        <f>E8-AH8</f>
        <v>-18</v>
      </c>
      <c r="AC8" s="16">
        <v>-63</v>
      </c>
      <c r="AG8" s="16">
        <v>-548</v>
      </c>
      <c r="AH8" s="16">
        <v>-583</v>
      </c>
      <c r="AO8" s="16">
        <v>0</v>
      </c>
      <c r="AP8" s="16">
        <v>0</v>
      </c>
      <c r="AQ8" s="16">
        <v>309</v>
      </c>
      <c r="AR8" s="16">
        <v>-29</v>
      </c>
    </row>
    <row r="9" spans="1:44" s="16" customFormat="1" ht="14.25" x14ac:dyDescent="0.2">
      <c r="A9" s="16" t="s">
        <v>47</v>
      </c>
      <c r="B9" s="16">
        <v>0</v>
      </c>
      <c r="C9" s="16">
        <v>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v>0</v>
      </c>
      <c r="L9" s="16">
        <f t="shared" si="3"/>
        <v>1047</v>
      </c>
      <c r="M9" s="16">
        <f t="shared" si="4"/>
        <v>0</v>
      </c>
      <c r="N9" s="16">
        <f t="shared" si="5"/>
        <v>-1047</v>
      </c>
      <c r="O9" s="16">
        <v>0</v>
      </c>
      <c r="P9" s="16">
        <f t="shared" si="6"/>
        <v>0</v>
      </c>
      <c r="Q9" s="16">
        <f t="shared" si="7"/>
        <v>0</v>
      </c>
      <c r="R9" s="16">
        <f t="shared" si="8"/>
        <v>0</v>
      </c>
      <c r="S9" s="16">
        <f>F9-AS9</f>
        <v>0</v>
      </c>
      <c r="T9" s="16">
        <f t="shared" si="9"/>
        <v>0</v>
      </c>
      <c r="U9" s="16">
        <f t="shared" si="10"/>
        <v>0</v>
      </c>
      <c r="X9" s="16">
        <f>AA9-W9</f>
        <v>61</v>
      </c>
      <c r="Y9" s="16">
        <f>AC9-AA9</f>
        <v>-61</v>
      </c>
      <c r="AA9" s="16">
        <v>61</v>
      </c>
      <c r="AO9" s="16">
        <v>1047</v>
      </c>
      <c r="AP9" s="16">
        <v>1047</v>
      </c>
      <c r="AQ9" s="16">
        <v>0</v>
      </c>
      <c r="AR9" s="16">
        <v>0</v>
      </c>
    </row>
    <row r="10" spans="1:44" s="16" customFormat="1" ht="14.25" x14ac:dyDescent="0.2">
      <c r="A10" s="16" t="s">
        <v>48</v>
      </c>
      <c r="B10" s="16">
        <v>0</v>
      </c>
      <c r="C10" s="16">
        <v>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v>0</v>
      </c>
      <c r="L10" s="16">
        <f t="shared" si="3"/>
        <v>0</v>
      </c>
      <c r="M10" s="16">
        <f t="shared" si="4"/>
        <v>0</v>
      </c>
      <c r="N10" s="16">
        <f t="shared" si="5"/>
        <v>0</v>
      </c>
      <c r="O10" s="16">
        <v>0</v>
      </c>
      <c r="P10" s="16">
        <f t="shared" si="6"/>
        <v>0</v>
      </c>
      <c r="Q10" s="16">
        <f t="shared" si="7"/>
        <v>0</v>
      </c>
      <c r="R10" s="16">
        <f t="shared" si="8"/>
        <v>0</v>
      </c>
      <c r="S10" s="16">
        <f>F10-AS10</f>
        <v>0</v>
      </c>
      <c r="T10" s="16">
        <f t="shared" si="9"/>
        <v>0</v>
      </c>
      <c r="U10" s="16">
        <f t="shared" si="10"/>
        <v>0</v>
      </c>
      <c r="AC10" s="16">
        <v>61</v>
      </c>
      <c r="AO10" s="16">
        <v>0</v>
      </c>
      <c r="AP10" s="16">
        <v>0</v>
      </c>
      <c r="AQ10" s="16">
        <v>0</v>
      </c>
      <c r="AR10" s="16">
        <v>0</v>
      </c>
    </row>
    <row r="11" spans="1:44" s="16" customFormat="1" ht="14.25" x14ac:dyDescent="0.2">
      <c r="A11" s="16" t="s">
        <v>49</v>
      </c>
      <c r="B11" s="16">
        <v>2618</v>
      </c>
      <c r="C11" s="16">
        <v>2004</v>
      </c>
      <c r="D11" s="16">
        <v>8445</v>
      </c>
      <c r="E11" s="16">
        <v>3203</v>
      </c>
      <c r="G11" s="16">
        <v>190</v>
      </c>
      <c r="H11" s="16">
        <f t="shared" si="0"/>
        <v>468</v>
      </c>
      <c r="I11" s="16">
        <f t="shared" si="1"/>
        <v>1251</v>
      </c>
      <c r="J11" s="16">
        <f t="shared" si="2"/>
        <v>709</v>
      </c>
      <c r="K11" s="16">
        <v>514</v>
      </c>
      <c r="L11" s="16">
        <f t="shared" si="3"/>
        <v>506</v>
      </c>
      <c r="M11" s="16">
        <f t="shared" si="4"/>
        <v>492</v>
      </c>
      <c r="N11" s="16">
        <f t="shared" si="5"/>
        <v>492</v>
      </c>
      <c r="O11" s="16">
        <v>493</v>
      </c>
      <c r="P11" s="16">
        <f t="shared" si="6"/>
        <v>5458</v>
      </c>
      <c r="Q11" s="16">
        <f t="shared" si="7"/>
        <v>1403</v>
      </c>
      <c r="R11" s="16">
        <f t="shared" si="8"/>
        <v>1091</v>
      </c>
      <c r="S11" s="16">
        <v>1042</v>
      </c>
      <c r="T11" s="16">
        <f t="shared" si="9"/>
        <v>855</v>
      </c>
      <c r="U11" s="16">
        <f t="shared" si="10"/>
        <v>677</v>
      </c>
      <c r="V11" s="16">
        <f>E11-AH11</f>
        <v>629</v>
      </c>
      <c r="W11" s="16">
        <v>609</v>
      </c>
      <c r="X11" s="16">
        <f t="shared" ref="X11:X12" si="11">AA11-W11</f>
        <v>610</v>
      </c>
      <c r="Y11" s="16">
        <f>AC11-AA11</f>
        <v>131</v>
      </c>
      <c r="AA11" s="16">
        <v>1219</v>
      </c>
      <c r="AC11" s="16">
        <v>1350</v>
      </c>
      <c r="AG11" s="16">
        <v>1897</v>
      </c>
      <c r="AH11" s="16">
        <v>2574</v>
      </c>
      <c r="AM11" s="16">
        <v>658</v>
      </c>
      <c r="AN11" s="16">
        <v>1909</v>
      </c>
      <c r="AO11" s="16">
        <v>1020</v>
      </c>
      <c r="AP11" s="16">
        <v>1512</v>
      </c>
      <c r="AQ11" s="16">
        <v>5951</v>
      </c>
      <c r="AR11" s="16">
        <v>7354</v>
      </c>
    </row>
    <row r="12" spans="1:44" s="16" customFormat="1" ht="14.25" x14ac:dyDescent="0.2">
      <c r="A12" s="16" t="s">
        <v>50</v>
      </c>
      <c r="B12" s="16">
        <v>4776</v>
      </c>
      <c r="C12" s="16">
        <v>4559</v>
      </c>
      <c r="D12" s="16">
        <v>10934</v>
      </c>
      <c r="E12" s="16">
        <v>3685</v>
      </c>
      <c r="H12" s="16">
        <f t="shared" si="0"/>
        <v>0</v>
      </c>
      <c r="I12" s="16">
        <f t="shared" si="1"/>
        <v>2576</v>
      </c>
      <c r="J12" s="16">
        <f t="shared" si="2"/>
        <v>2200</v>
      </c>
      <c r="K12" s="16">
        <v>3213</v>
      </c>
      <c r="L12" s="16">
        <f t="shared" si="3"/>
        <v>-156</v>
      </c>
      <c r="M12" s="16">
        <f t="shared" si="4"/>
        <v>536</v>
      </c>
      <c r="N12" s="16">
        <f t="shared" si="5"/>
        <v>966</v>
      </c>
      <c r="O12" s="16">
        <v>3262</v>
      </c>
      <c r="P12" s="16">
        <f t="shared" si="6"/>
        <v>208</v>
      </c>
      <c r="Q12" s="16">
        <f t="shared" si="7"/>
        <v>0</v>
      </c>
      <c r="R12" s="16">
        <f t="shared" si="8"/>
        <v>7464</v>
      </c>
      <c r="S12" s="16">
        <f>F12-AS12</f>
        <v>0</v>
      </c>
      <c r="T12" s="16">
        <f t="shared" si="9"/>
        <v>0</v>
      </c>
      <c r="U12" s="16">
        <f t="shared" si="10"/>
        <v>1714</v>
      </c>
      <c r="V12" s="16">
        <f>E12-AH12</f>
        <v>1971</v>
      </c>
      <c r="W12" s="16">
        <v>883</v>
      </c>
      <c r="X12" s="16">
        <f t="shared" si="11"/>
        <v>645</v>
      </c>
      <c r="Y12" s="16">
        <f>AC12-AA12</f>
        <v>97</v>
      </c>
      <c r="AA12" s="16">
        <v>1528</v>
      </c>
      <c r="AC12" s="16">
        <v>1625</v>
      </c>
      <c r="AG12" s="16">
        <v>0</v>
      </c>
      <c r="AH12" s="16">
        <v>1714</v>
      </c>
      <c r="AM12" s="16">
        <v>0</v>
      </c>
      <c r="AN12" s="16">
        <v>2576</v>
      </c>
      <c r="AO12" s="16">
        <v>3057</v>
      </c>
      <c r="AP12" s="16">
        <v>3593</v>
      </c>
      <c r="AQ12" s="16">
        <v>3470</v>
      </c>
      <c r="AR12" s="16">
        <v>3470</v>
      </c>
    </row>
    <row r="13" spans="1:44" s="16" customFormat="1" ht="14.25" x14ac:dyDescent="0.2">
      <c r="A13" s="16" t="s">
        <v>199</v>
      </c>
      <c r="Y13" s="16">
        <f>AC13-AA13</f>
        <v>7319</v>
      </c>
      <c r="AC13" s="16">
        <v>7319</v>
      </c>
    </row>
    <row r="14" spans="1:44" s="16" customFormat="1" ht="14.25" x14ac:dyDescent="0.2">
      <c r="A14" s="16" t="s">
        <v>182</v>
      </c>
      <c r="B14" s="16">
        <v>5617</v>
      </c>
      <c r="C14" s="16">
        <v>4673</v>
      </c>
      <c r="D14" s="16">
        <v>125</v>
      </c>
      <c r="E14" s="16">
        <v>9103</v>
      </c>
      <c r="H14" s="16">
        <f t="shared" si="0"/>
        <v>0</v>
      </c>
      <c r="I14" s="16">
        <f t="shared" si="1"/>
        <v>5617</v>
      </c>
      <c r="J14" s="16">
        <f t="shared" si="2"/>
        <v>0</v>
      </c>
      <c r="K14" s="16">
        <v>0</v>
      </c>
      <c r="L14" s="16">
        <f t="shared" si="3"/>
        <v>4522</v>
      </c>
      <c r="M14" s="16">
        <f t="shared" si="4"/>
        <v>0</v>
      </c>
      <c r="N14" s="16">
        <f t="shared" si="5"/>
        <v>151</v>
      </c>
      <c r="O14" s="16">
        <v>0</v>
      </c>
      <c r="P14" s="16">
        <f t="shared" si="6"/>
        <v>125</v>
      </c>
      <c r="Q14" s="16">
        <f t="shared" si="7"/>
        <v>0</v>
      </c>
      <c r="R14" s="16">
        <f t="shared" si="8"/>
        <v>0</v>
      </c>
      <c r="S14" s="16">
        <f>F14-AS14</f>
        <v>0</v>
      </c>
      <c r="T14" s="16">
        <f t="shared" si="9"/>
        <v>0</v>
      </c>
      <c r="U14" s="16">
        <f t="shared" si="10"/>
        <v>0</v>
      </c>
      <c r="V14" s="16">
        <f>E14-AH14</f>
        <v>9103</v>
      </c>
      <c r="AN14" s="16">
        <v>5617</v>
      </c>
      <c r="AO14" s="16">
        <v>4522</v>
      </c>
      <c r="AP14" s="16">
        <v>4522</v>
      </c>
      <c r="AQ14" s="16">
        <v>125</v>
      </c>
      <c r="AR14" s="16">
        <v>125</v>
      </c>
    </row>
    <row r="15" spans="1:44" s="16" customFormat="1" ht="14.25" x14ac:dyDescent="0.2">
      <c r="A15" s="16" t="s">
        <v>15</v>
      </c>
      <c r="D15" s="16">
        <v>-8820</v>
      </c>
      <c r="E15" s="16">
        <v>-491</v>
      </c>
      <c r="H15" s="16">
        <f t="shared" si="0"/>
        <v>0</v>
      </c>
      <c r="I15" s="16">
        <f t="shared" si="1"/>
        <v>0</v>
      </c>
      <c r="J15" s="16">
        <f t="shared" si="2"/>
        <v>0</v>
      </c>
      <c r="K15" s="16">
        <v>0</v>
      </c>
      <c r="L15" s="16">
        <f t="shared" si="3"/>
        <v>0</v>
      </c>
      <c r="M15" s="16">
        <f t="shared" si="4"/>
        <v>0</v>
      </c>
      <c r="N15" s="16">
        <f t="shared" si="5"/>
        <v>0</v>
      </c>
      <c r="O15" s="16">
        <v>0</v>
      </c>
      <c r="P15" s="16">
        <f t="shared" si="6"/>
        <v>1462</v>
      </c>
      <c r="Q15" s="16">
        <f t="shared" si="7"/>
        <v>-8875</v>
      </c>
      <c r="R15" s="16">
        <f t="shared" si="8"/>
        <v>-1407</v>
      </c>
      <c r="S15" s="16">
        <v>-491</v>
      </c>
      <c r="T15" s="16">
        <f t="shared" si="9"/>
        <v>0</v>
      </c>
      <c r="U15" s="16">
        <f t="shared" si="10"/>
        <v>0</v>
      </c>
      <c r="V15" s="16">
        <f>E15-AH15</f>
        <v>0</v>
      </c>
      <c r="AG15" s="16">
        <v>-491</v>
      </c>
      <c r="AH15" s="16">
        <v>-491</v>
      </c>
      <c r="AO15" s="16">
        <v>0</v>
      </c>
      <c r="AP15" s="16">
        <v>0</v>
      </c>
      <c r="AQ15" s="16">
        <v>1462</v>
      </c>
      <c r="AR15" s="16">
        <v>-7413</v>
      </c>
    </row>
    <row r="16" spans="1:44" s="16" customFormat="1" ht="14.25" x14ac:dyDescent="0.2">
      <c r="A16" s="16" t="s">
        <v>51</v>
      </c>
      <c r="B16" s="16">
        <v>389</v>
      </c>
      <c r="C16" s="16">
        <v>0</v>
      </c>
      <c r="H16" s="16">
        <f t="shared" si="0"/>
        <v>389</v>
      </c>
      <c r="I16" s="16">
        <f t="shared" si="1"/>
        <v>0</v>
      </c>
      <c r="J16" s="16">
        <f t="shared" si="2"/>
        <v>0</v>
      </c>
      <c r="K16" s="16">
        <v>0</v>
      </c>
      <c r="L16" s="16">
        <f t="shared" si="3"/>
        <v>0</v>
      </c>
      <c r="M16" s="16">
        <f t="shared" si="4"/>
        <v>0</v>
      </c>
      <c r="N16" s="16">
        <f t="shared" si="5"/>
        <v>0</v>
      </c>
      <c r="O16" s="16">
        <v>0</v>
      </c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>F16-AS16</f>
        <v>0</v>
      </c>
      <c r="T16" s="16">
        <f t="shared" si="9"/>
        <v>0</v>
      </c>
      <c r="U16" s="16">
        <f t="shared" si="10"/>
        <v>0</v>
      </c>
      <c r="AM16" s="16">
        <v>389</v>
      </c>
      <c r="AN16" s="16">
        <v>389</v>
      </c>
      <c r="AO16" s="16">
        <v>0</v>
      </c>
      <c r="AP16" s="16">
        <v>0</v>
      </c>
      <c r="AQ16" s="16">
        <v>0</v>
      </c>
      <c r="AR16" s="16">
        <v>0</v>
      </c>
    </row>
    <row r="17" spans="1:44" s="16" customFormat="1" ht="14.25" x14ac:dyDescent="0.2">
      <c r="A17" s="16" t="s">
        <v>10</v>
      </c>
      <c r="B17" s="16">
        <v>0</v>
      </c>
      <c r="C17" s="16">
        <v>0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16">
        <v>0</v>
      </c>
      <c r="L17" s="16">
        <f t="shared" si="3"/>
        <v>0</v>
      </c>
      <c r="M17" s="16">
        <f t="shared" si="4"/>
        <v>0</v>
      </c>
      <c r="N17" s="16">
        <f t="shared" si="5"/>
        <v>0</v>
      </c>
      <c r="O17" s="16"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>F17-AS17</f>
        <v>0</v>
      </c>
      <c r="T17" s="16">
        <f t="shared" si="9"/>
        <v>0</v>
      </c>
      <c r="U17" s="16">
        <f t="shared" si="10"/>
        <v>0</v>
      </c>
      <c r="AO17" s="16">
        <v>0</v>
      </c>
      <c r="AP17" s="16">
        <v>0</v>
      </c>
      <c r="AQ17" s="16">
        <v>0</v>
      </c>
      <c r="AR17" s="16">
        <v>0</v>
      </c>
    </row>
    <row r="18" spans="1:44" s="16" customFormat="1" ht="14.25" x14ac:dyDescent="0.2">
      <c r="A18" s="16" t="s">
        <v>52</v>
      </c>
      <c r="S18" s="16">
        <f>F18-AS18</f>
        <v>0</v>
      </c>
    </row>
    <row r="19" spans="1:44" s="16" customFormat="1" ht="14.25" x14ac:dyDescent="0.2">
      <c r="A19" s="16" t="s">
        <v>162</v>
      </c>
      <c r="E19" s="16">
        <v>-18</v>
      </c>
      <c r="T19" s="16">
        <f t="shared" ref="T19:T26" si="12">AG19-S19</f>
        <v>-195</v>
      </c>
      <c r="U19" s="16">
        <f t="shared" ref="U19:U26" si="13">AH19-AG19</f>
        <v>195</v>
      </c>
      <c r="AG19" s="16">
        <v>-195</v>
      </c>
    </row>
    <row r="20" spans="1:44" s="16" customFormat="1" ht="14.25" x14ac:dyDescent="0.2">
      <c r="A20" s="16" t="s">
        <v>53</v>
      </c>
      <c r="B20" s="16">
        <v>1032</v>
      </c>
      <c r="C20" s="16">
        <v>-64</v>
      </c>
      <c r="D20" s="16">
        <v>-8</v>
      </c>
      <c r="E20" s="16">
        <v>577</v>
      </c>
      <c r="G20" s="16">
        <v>354</v>
      </c>
      <c r="H20" s="16">
        <f>AM20-G20</f>
        <v>577</v>
      </c>
      <c r="I20" s="16">
        <f t="shared" si="1"/>
        <v>25</v>
      </c>
      <c r="J20" s="16">
        <f>B20-AN20</f>
        <v>76</v>
      </c>
      <c r="K20" s="16">
        <v>-7</v>
      </c>
      <c r="L20" s="16">
        <f>AO20-K20</f>
        <v>-172</v>
      </c>
      <c r="M20" s="16">
        <f t="shared" ref="M20:M26" si="14">AP20-AO20</f>
        <v>50</v>
      </c>
      <c r="N20" s="16">
        <f>C20-AP20</f>
        <v>65</v>
      </c>
      <c r="O20" s="16">
        <v>26</v>
      </c>
      <c r="P20" s="16">
        <f>AQ20-O20</f>
        <v>-9</v>
      </c>
      <c r="Q20" s="16">
        <f t="shared" ref="Q20:Q26" si="15">AR20-AQ20</f>
        <v>-101</v>
      </c>
      <c r="R20" s="16">
        <f>D20-AR20</f>
        <v>76</v>
      </c>
      <c r="S20" s="16">
        <v>-3</v>
      </c>
      <c r="T20" s="16">
        <f t="shared" si="12"/>
        <v>-163</v>
      </c>
      <c r="U20" s="16">
        <f t="shared" si="13"/>
        <v>74</v>
      </c>
      <c r="V20" s="16">
        <f>E20-AH20</f>
        <v>669</v>
      </c>
      <c r="W20" s="16">
        <v>73</v>
      </c>
      <c r="X20" s="16">
        <f t="shared" ref="X20:X21" si="16">AA20-W20</f>
        <v>-324</v>
      </c>
      <c r="Y20" s="16">
        <f>AC20-AA20</f>
        <v>225</v>
      </c>
      <c r="AA20" s="16">
        <v>-251</v>
      </c>
      <c r="AC20" s="16">
        <v>-26</v>
      </c>
      <c r="AG20" s="16">
        <v>-166</v>
      </c>
      <c r="AH20" s="16">
        <v>-92</v>
      </c>
      <c r="AM20" s="16">
        <v>931</v>
      </c>
      <c r="AN20" s="16">
        <v>956</v>
      </c>
      <c r="AO20" s="16">
        <v>-179</v>
      </c>
      <c r="AP20" s="16">
        <v>-129</v>
      </c>
      <c r="AQ20" s="16">
        <v>17</v>
      </c>
      <c r="AR20" s="16">
        <v>-84</v>
      </c>
    </row>
    <row r="21" spans="1:44" s="16" customFormat="1" ht="14.25" x14ac:dyDescent="0.2">
      <c r="A21" s="16" t="s">
        <v>54</v>
      </c>
      <c r="B21" s="16">
        <v>405</v>
      </c>
      <c r="C21" s="16">
        <v>745</v>
      </c>
      <c r="D21" s="16">
        <v>1356</v>
      </c>
      <c r="E21" s="16">
        <v>15075</v>
      </c>
      <c r="G21" s="16">
        <v>248</v>
      </c>
      <c r="H21" s="16">
        <f>AM21-G21</f>
        <v>143</v>
      </c>
      <c r="I21" s="16">
        <f t="shared" si="1"/>
        <v>53</v>
      </c>
      <c r="J21" s="16">
        <f>B21-AN21</f>
        <v>-39</v>
      </c>
      <c r="K21" s="16">
        <v>-263</v>
      </c>
      <c r="L21" s="16">
        <f>AO21-K21</f>
        <v>546</v>
      </c>
      <c r="M21" s="16">
        <f t="shared" si="14"/>
        <v>97</v>
      </c>
      <c r="N21" s="16">
        <f>C21-AP21</f>
        <v>365</v>
      </c>
      <c r="O21" s="16">
        <v>650</v>
      </c>
      <c r="P21" s="16">
        <f>AQ21-O21</f>
        <v>30</v>
      </c>
      <c r="Q21" s="16">
        <f t="shared" si="15"/>
        <v>417</v>
      </c>
      <c r="R21" s="16">
        <f>D21-AR21</f>
        <v>259</v>
      </c>
      <c r="S21" s="16">
        <v>2027</v>
      </c>
      <c r="T21" s="16">
        <f t="shared" si="12"/>
        <v>3400</v>
      </c>
      <c r="U21" s="16">
        <f t="shared" si="13"/>
        <v>5058</v>
      </c>
      <c r="V21" s="16">
        <f>E21-AH21</f>
        <v>4590</v>
      </c>
      <c r="W21" s="16">
        <v>5085</v>
      </c>
      <c r="X21" s="16">
        <f t="shared" si="16"/>
        <v>1553</v>
      </c>
      <c r="Y21" s="16">
        <f>AC21-AA21</f>
        <v>7153</v>
      </c>
      <c r="AA21" s="16">
        <v>6638</v>
      </c>
      <c r="AC21" s="16">
        <v>13791</v>
      </c>
      <c r="AG21" s="16">
        <v>5427</v>
      </c>
      <c r="AH21" s="16">
        <v>10485</v>
      </c>
      <c r="AM21" s="16">
        <v>391</v>
      </c>
      <c r="AN21" s="16">
        <v>444</v>
      </c>
      <c r="AO21" s="16">
        <v>283</v>
      </c>
      <c r="AP21" s="16">
        <v>380</v>
      </c>
      <c r="AQ21" s="16">
        <v>680</v>
      </c>
      <c r="AR21" s="16">
        <v>1097</v>
      </c>
    </row>
    <row r="22" spans="1:44" s="16" customFormat="1" ht="14.25" x14ac:dyDescent="0.2">
      <c r="A22" s="16" t="s">
        <v>177</v>
      </c>
      <c r="E22" s="16">
        <v>-1</v>
      </c>
      <c r="T22" s="16">
        <f t="shared" si="12"/>
        <v>-17</v>
      </c>
      <c r="U22" s="16">
        <f t="shared" si="13"/>
        <v>0</v>
      </c>
      <c r="V22" s="16">
        <f>E22-AH22</f>
        <v>16</v>
      </c>
      <c r="Y22" s="16">
        <f>AC22-AA22</f>
        <v>0</v>
      </c>
      <c r="AA22" s="16">
        <v>17</v>
      </c>
      <c r="AC22" s="16">
        <v>17</v>
      </c>
      <c r="AG22" s="16">
        <v>-17</v>
      </c>
      <c r="AH22" s="16">
        <v>-17</v>
      </c>
    </row>
    <row r="23" spans="1:44" s="16" customFormat="1" ht="14.25" x14ac:dyDescent="0.2">
      <c r="A23" s="16" t="s">
        <v>188</v>
      </c>
      <c r="B23" s="16">
        <v>6096</v>
      </c>
      <c r="C23" s="16">
        <v>4619</v>
      </c>
      <c r="D23" s="16">
        <v>793</v>
      </c>
      <c r="G23" s="16">
        <v>1979</v>
      </c>
      <c r="H23" s="16">
        <f>AM23-G23</f>
        <v>1531</v>
      </c>
      <c r="I23" s="16">
        <f t="shared" si="1"/>
        <v>712</v>
      </c>
      <c r="J23" s="16">
        <f>B23-AN23</f>
        <v>1874</v>
      </c>
      <c r="K23" s="16">
        <v>87</v>
      </c>
      <c r="L23" s="16">
        <f>AO23-K23</f>
        <v>415</v>
      </c>
      <c r="M23" s="16">
        <f t="shared" si="14"/>
        <v>-561</v>
      </c>
      <c r="N23" s="16">
        <f>C23-AP23</f>
        <v>4678</v>
      </c>
      <c r="O23" s="16">
        <v>1249</v>
      </c>
      <c r="P23" s="16">
        <f>AQ23-O23</f>
        <v>265</v>
      </c>
      <c r="Q23" s="16">
        <f t="shared" si="15"/>
        <v>4</v>
      </c>
      <c r="R23" s="16">
        <f>D23-AR23</f>
        <v>-725</v>
      </c>
      <c r="S23" s="16">
        <v>-253</v>
      </c>
      <c r="T23" s="16">
        <f t="shared" si="12"/>
        <v>253</v>
      </c>
      <c r="U23" s="16">
        <f t="shared" si="13"/>
        <v>0</v>
      </c>
      <c r="W23" s="16">
        <v>299</v>
      </c>
      <c r="X23" s="16">
        <f>AA23-W23</f>
        <v>706</v>
      </c>
      <c r="Y23" s="16">
        <f>AC23-AA23</f>
        <v>114</v>
      </c>
      <c r="AA23" s="16">
        <v>1005</v>
      </c>
      <c r="AC23" s="16">
        <v>1119</v>
      </c>
      <c r="AM23" s="16">
        <v>3510</v>
      </c>
      <c r="AN23" s="16">
        <v>4222</v>
      </c>
      <c r="AO23" s="16">
        <v>502</v>
      </c>
      <c r="AP23" s="16">
        <v>-59</v>
      </c>
      <c r="AQ23" s="16">
        <v>1514</v>
      </c>
      <c r="AR23" s="16">
        <v>1518</v>
      </c>
    </row>
    <row r="24" spans="1:44" s="16" customFormat="1" ht="14.25" x14ac:dyDescent="0.2">
      <c r="A24" s="16" t="s">
        <v>55</v>
      </c>
      <c r="B24" s="16">
        <v>0</v>
      </c>
      <c r="C24" s="16">
        <v>0</v>
      </c>
      <c r="H24" s="16">
        <f>AM24-G24</f>
        <v>0</v>
      </c>
      <c r="I24" s="16">
        <f t="shared" si="1"/>
        <v>0</v>
      </c>
      <c r="J24" s="16">
        <f>B24-AN24</f>
        <v>0</v>
      </c>
      <c r="K24" s="16">
        <v>0</v>
      </c>
      <c r="L24" s="16">
        <f>AO24-K24</f>
        <v>0</v>
      </c>
      <c r="M24" s="16">
        <f t="shared" si="14"/>
        <v>0</v>
      </c>
      <c r="N24" s="16">
        <f>C24-AP24</f>
        <v>0</v>
      </c>
      <c r="O24" s="16">
        <v>0</v>
      </c>
      <c r="P24" s="16">
        <f>AQ24-O24</f>
        <v>0</v>
      </c>
      <c r="Q24" s="16">
        <f t="shared" si="15"/>
        <v>0</v>
      </c>
      <c r="R24" s="16">
        <f>D24-AR24</f>
        <v>0</v>
      </c>
      <c r="S24" s="16">
        <f>F24-AS24</f>
        <v>0</v>
      </c>
      <c r="T24" s="16">
        <f t="shared" si="12"/>
        <v>0</v>
      </c>
      <c r="U24" s="16">
        <f t="shared" si="13"/>
        <v>0</v>
      </c>
      <c r="AO24" s="16">
        <v>0</v>
      </c>
      <c r="AP24" s="16">
        <v>0</v>
      </c>
      <c r="AQ24" s="16">
        <v>0</v>
      </c>
      <c r="AR24" s="16">
        <v>0</v>
      </c>
    </row>
    <row r="25" spans="1:44" s="16" customFormat="1" ht="14.25" x14ac:dyDescent="0.2">
      <c r="A25" s="16" t="s">
        <v>56</v>
      </c>
      <c r="B25" s="16">
        <v>0</v>
      </c>
      <c r="C25" s="16">
        <v>0</v>
      </c>
      <c r="H25" s="16">
        <f>AM25-G25</f>
        <v>0</v>
      </c>
      <c r="I25" s="16">
        <f t="shared" si="1"/>
        <v>0</v>
      </c>
      <c r="J25" s="16">
        <f>B25-AN25</f>
        <v>0</v>
      </c>
      <c r="K25" s="16">
        <v>0</v>
      </c>
      <c r="L25" s="16">
        <f>AO25-K25</f>
        <v>0</v>
      </c>
      <c r="M25" s="16">
        <f t="shared" si="14"/>
        <v>0</v>
      </c>
      <c r="N25" s="16">
        <f>C25-AP25</f>
        <v>0</v>
      </c>
      <c r="O25" s="16">
        <v>0</v>
      </c>
      <c r="P25" s="16">
        <f>AQ25-O25</f>
        <v>0</v>
      </c>
      <c r="Q25" s="16">
        <f t="shared" si="15"/>
        <v>0</v>
      </c>
      <c r="R25" s="16">
        <f>D25-AR25</f>
        <v>0</v>
      </c>
      <c r="S25" s="16">
        <f>F25-AS25</f>
        <v>0</v>
      </c>
      <c r="T25" s="16">
        <f t="shared" si="12"/>
        <v>0</v>
      </c>
      <c r="U25" s="16">
        <f t="shared" si="13"/>
        <v>0</v>
      </c>
      <c r="AO25" s="16">
        <v>0</v>
      </c>
      <c r="AP25" s="16">
        <v>0</v>
      </c>
      <c r="AQ25" s="16">
        <v>0</v>
      </c>
      <c r="AR25" s="16">
        <v>0</v>
      </c>
    </row>
    <row r="26" spans="1:44" s="16" customFormat="1" ht="14.25" x14ac:dyDescent="0.2">
      <c r="A26" s="16" t="s">
        <v>57</v>
      </c>
      <c r="B26" s="16">
        <f>SUM(B3:B25)</f>
        <v>-4677</v>
      </c>
      <c r="C26" s="16">
        <f>SUM(C3:C25)</f>
        <v>-6376</v>
      </c>
      <c r="D26" s="16">
        <f>SUM(D3:D25)</f>
        <v>-14707</v>
      </c>
      <c r="E26" s="16">
        <f>SUM(E3:E25)</f>
        <v>-22754</v>
      </c>
      <c r="G26" s="16">
        <f>SUM(G3:G25)</f>
        <v>-1296</v>
      </c>
      <c r="H26" s="16">
        <f>AM26-G26</f>
        <v>-837</v>
      </c>
      <c r="I26" s="16">
        <f t="shared" si="1"/>
        <v>-1847</v>
      </c>
      <c r="J26" s="16">
        <f>B26-AN26</f>
        <v>-697</v>
      </c>
      <c r="K26" s="16">
        <f>SUM(K3:K25)</f>
        <v>-1958</v>
      </c>
      <c r="L26" s="16">
        <f>AO26-K26</f>
        <v>-1641</v>
      </c>
      <c r="M26" s="16">
        <f t="shared" si="14"/>
        <v>-2633</v>
      </c>
      <c r="N26" s="16">
        <f>C26-AP26</f>
        <v>-144</v>
      </c>
      <c r="O26" s="16">
        <f>SUM(O3:O25)</f>
        <v>-1501</v>
      </c>
      <c r="P26" s="16">
        <f>AQ26-O26</f>
        <v>-3540</v>
      </c>
      <c r="Q26" s="16">
        <f t="shared" si="15"/>
        <v>-5111</v>
      </c>
      <c r="R26" s="16">
        <f>D26-AR26</f>
        <v>-4555</v>
      </c>
      <c r="S26" s="16">
        <f>SUM(S3:S25)</f>
        <v>-3541</v>
      </c>
      <c r="T26" s="16">
        <f t="shared" si="12"/>
        <v>-4833</v>
      </c>
      <c r="U26" s="16">
        <f t="shared" si="13"/>
        <v>-6131</v>
      </c>
      <c r="V26" s="16">
        <f>E26-AH26</f>
        <v>-8249</v>
      </c>
      <c r="W26" s="16">
        <f>SUM(W3:W25)</f>
        <v>-7074</v>
      </c>
      <c r="X26" s="16">
        <f>AA26-W26</f>
        <v>-8209</v>
      </c>
      <c r="Y26" s="16">
        <f>AC26-AA26</f>
        <v>-7916</v>
      </c>
      <c r="AA26" s="16">
        <f t="shared" ref="AA26:AD26" si="17">SUM(AA3:AA25)</f>
        <v>-15283</v>
      </c>
      <c r="AC26" s="16">
        <f t="shared" si="17"/>
        <v>-23199</v>
      </c>
      <c r="AD26" s="16">
        <f t="shared" si="17"/>
        <v>0</v>
      </c>
      <c r="AG26" s="16">
        <f>SUM(AG3:AG25)</f>
        <v>-8374</v>
      </c>
      <c r="AH26" s="16">
        <f t="shared" ref="AH26" si="18">SUM(AH3:AH25)</f>
        <v>-14505</v>
      </c>
      <c r="AM26" s="16">
        <f>SUM(AM3:AM25)</f>
        <v>-2133</v>
      </c>
      <c r="AN26" s="16">
        <f t="shared" ref="AN26" si="19">SUM(AN3:AN25)</f>
        <v>-3980</v>
      </c>
      <c r="AO26" s="16">
        <f>SUM(AO3:AO25)</f>
        <v>-3599</v>
      </c>
      <c r="AP26" s="16">
        <f>SUM(AP3:AP25)</f>
        <v>-6232</v>
      </c>
      <c r="AQ26" s="16">
        <f>SUM(AQ3:AQ25)</f>
        <v>-5041</v>
      </c>
      <c r="AR26" s="16">
        <f>SUM(AR3:AR25)</f>
        <v>-10152</v>
      </c>
    </row>
    <row r="27" spans="1:44" s="16" customFormat="1" ht="14.25" x14ac:dyDescent="0.2"/>
    <row r="28" spans="1:44" s="16" customFormat="1" ht="14.25" x14ac:dyDescent="0.2">
      <c r="A28" s="16" t="s">
        <v>172</v>
      </c>
      <c r="B28" s="16">
        <f t="shared" ref="B28:D28" si="20">B25+B24+B23+B21+B20</f>
        <v>7533</v>
      </c>
      <c r="C28" s="16">
        <f t="shared" si="20"/>
        <v>5300</v>
      </c>
      <c r="D28" s="16">
        <f t="shared" si="20"/>
        <v>2141</v>
      </c>
      <c r="E28" s="16">
        <f>E25+E24+E23+E21+E20</f>
        <v>15652</v>
      </c>
      <c r="G28" s="16">
        <f>G25+G24+G23+G21+G20</f>
        <v>2581</v>
      </c>
      <c r="H28" s="16">
        <f t="shared" ref="H28:S28" si="21">H25+H24+H23+H21+H20</f>
        <v>2251</v>
      </c>
      <c r="I28" s="16">
        <f t="shared" si="21"/>
        <v>790</v>
      </c>
      <c r="J28" s="16">
        <f t="shared" si="21"/>
        <v>1911</v>
      </c>
      <c r="K28" s="16">
        <f t="shared" si="21"/>
        <v>-183</v>
      </c>
      <c r="L28" s="16">
        <f t="shared" si="21"/>
        <v>789</v>
      </c>
      <c r="M28" s="16">
        <f t="shared" si="21"/>
        <v>-414</v>
      </c>
      <c r="N28" s="16">
        <f t="shared" si="21"/>
        <v>5108</v>
      </c>
      <c r="O28" s="16">
        <f t="shared" si="21"/>
        <v>1925</v>
      </c>
      <c r="P28" s="16">
        <f t="shared" si="21"/>
        <v>286</v>
      </c>
      <c r="Q28" s="16">
        <f t="shared" si="21"/>
        <v>320</v>
      </c>
      <c r="R28" s="16">
        <f t="shared" si="21"/>
        <v>-390</v>
      </c>
      <c r="S28" s="16">
        <f t="shared" si="21"/>
        <v>1771</v>
      </c>
      <c r="T28" s="16">
        <f>AG28-S28</f>
        <v>3490</v>
      </c>
      <c r="U28" s="16">
        <f>AH28-AG28</f>
        <v>5132</v>
      </c>
      <c r="V28" s="16">
        <f>E28-AH28</f>
        <v>5259</v>
      </c>
      <c r="W28" s="16">
        <f t="shared" ref="W28:AA28" si="22">W25+W24+W23+W21+W20</f>
        <v>5457</v>
      </c>
      <c r="X28" s="16">
        <f t="shared" ref="X28:X29" si="23">AA28-W28</f>
        <v>1935</v>
      </c>
      <c r="Y28" s="16">
        <f t="shared" ref="Y28" si="24">Y25+Y24+Y23+Y21+Y20</f>
        <v>7492</v>
      </c>
      <c r="AA28" s="16">
        <f t="shared" si="22"/>
        <v>7392</v>
      </c>
      <c r="AG28" s="16">
        <f>AG25+AG24+AG23+AG21+AG20</f>
        <v>5261</v>
      </c>
      <c r="AH28" s="16">
        <f t="shared" ref="AH28" si="25">AH25+AH24+AH23+AH21+AH20</f>
        <v>10393</v>
      </c>
    </row>
    <row r="29" spans="1:44" s="16" customFormat="1" ht="14.25" x14ac:dyDescent="0.2">
      <c r="A29" s="16" t="s">
        <v>173</v>
      </c>
      <c r="B29" s="16">
        <f>B28+B26</f>
        <v>2856</v>
      </c>
      <c r="C29" s="16">
        <f t="shared" ref="C29:D29" si="26">C28+C26</f>
        <v>-1076</v>
      </c>
      <c r="D29" s="16">
        <f t="shared" si="26"/>
        <v>-12566</v>
      </c>
      <c r="E29" s="16">
        <f>E28+E26</f>
        <v>-7102</v>
      </c>
      <c r="G29" s="16">
        <f t="shared" ref="G29:S29" si="27">G28+G26</f>
        <v>1285</v>
      </c>
      <c r="H29" s="16">
        <f t="shared" si="27"/>
        <v>1414</v>
      </c>
      <c r="I29" s="16">
        <f t="shared" si="27"/>
        <v>-1057</v>
      </c>
      <c r="J29" s="16">
        <f t="shared" si="27"/>
        <v>1214</v>
      </c>
      <c r="K29" s="16">
        <f t="shared" si="27"/>
        <v>-2141</v>
      </c>
      <c r="L29" s="16">
        <f t="shared" si="27"/>
        <v>-852</v>
      </c>
      <c r="M29" s="16">
        <f t="shared" si="27"/>
        <v>-3047</v>
      </c>
      <c r="N29" s="16">
        <f t="shared" si="27"/>
        <v>4964</v>
      </c>
      <c r="O29" s="16">
        <f t="shared" si="27"/>
        <v>424</v>
      </c>
      <c r="P29" s="16">
        <f t="shared" si="27"/>
        <v>-3254</v>
      </c>
      <c r="Q29" s="16">
        <f t="shared" si="27"/>
        <v>-4791</v>
      </c>
      <c r="R29" s="16">
        <f t="shared" si="27"/>
        <v>-4945</v>
      </c>
      <c r="S29" s="16">
        <f t="shared" si="27"/>
        <v>-1770</v>
      </c>
      <c r="T29" s="16">
        <f>AG29-S29</f>
        <v>-1343</v>
      </c>
      <c r="U29" s="16">
        <f>AH29-AG29</f>
        <v>-999</v>
      </c>
      <c r="V29" s="16">
        <f>E29-AH29</f>
        <v>-2990</v>
      </c>
      <c r="W29" s="16">
        <f t="shared" ref="W29:AA29" si="28">W28+W26</f>
        <v>-1617</v>
      </c>
      <c r="X29" s="16">
        <f t="shared" si="23"/>
        <v>-6274</v>
      </c>
      <c r="Y29" s="16">
        <f t="shared" ref="Y29" si="29">Y28+Y26</f>
        <v>-424</v>
      </c>
      <c r="AA29" s="16">
        <f t="shared" si="28"/>
        <v>-7891</v>
      </c>
      <c r="AG29" s="16">
        <f>AG28+AG26</f>
        <v>-3113</v>
      </c>
      <c r="AH29" s="16">
        <f t="shared" ref="AH29" si="30">AH28+AH26</f>
        <v>-4112</v>
      </c>
    </row>
    <row r="30" spans="1:44" s="16" customFormat="1" ht="14.25" x14ac:dyDescent="0.2"/>
    <row r="31" spans="1:44" s="16" customFormat="1" ht="14.25" x14ac:dyDescent="0.2"/>
    <row r="32" spans="1:44" s="16" customFormat="1" ht="14.25" x14ac:dyDescent="0.2">
      <c r="A32" s="16" t="s">
        <v>58</v>
      </c>
    </row>
    <row r="33" spans="1:44" s="16" customFormat="1" ht="14.25" x14ac:dyDescent="0.2">
      <c r="A33" s="16" t="s">
        <v>59</v>
      </c>
      <c r="B33" s="16">
        <v>-2</v>
      </c>
      <c r="C33" s="16">
        <v>-41</v>
      </c>
      <c r="D33" s="16">
        <v>-49</v>
      </c>
      <c r="E33" s="16">
        <v>-31</v>
      </c>
      <c r="G33" s="16">
        <v>-2</v>
      </c>
      <c r="H33" s="16">
        <f t="shared" ref="H33:H40" si="31">AM33-G33</f>
        <v>0</v>
      </c>
      <c r="I33" s="16">
        <f t="shared" ref="I33:I40" si="32">AN33-AM33</f>
        <v>0</v>
      </c>
      <c r="J33" s="16">
        <f t="shared" ref="J33:J40" si="33">B33-AN33</f>
        <v>0</v>
      </c>
      <c r="K33" s="16">
        <v>0</v>
      </c>
      <c r="L33" s="16">
        <f t="shared" ref="L33:L40" si="34">AO33-K33</f>
        <v>-39</v>
      </c>
      <c r="M33" s="16">
        <f t="shared" ref="M33:M40" si="35">AP33-AO33</f>
        <v>-2</v>
      </c>
      <c r="N33" s="16">
        <f t="shared" ref="N33:N40" si="36">C33-AP33</f>
        <v>0</v>
      </c>
      <c r="O33" s="16">
        <v>0</v>
      </c>
      <c r="P33" s="16">
        <f t="shared" ref="P33:P40" si="37">AQ33-O33</f>
        <v>-3</v>
      </c>
      <c r="Q33" s="16">
        <f t="shared" ref="Q33:Q40" si="38">AR33-AQ33</f>
        <v>-28</v>
      </c>
      <c r="R33" s="16">
        <f t="shared" ref="R33:R40" si="39">D33-AR33</f>
        <v>-18</v>
      </c>
      <c r="S33" s="16">
        <f t="shared" ref="S33:S39" si="40">F33-AS33</f>
        <v>0</v>
      </c>
      <c r="T33" s="16">
        <f t="shared" ref="T33:T40" si="41">AG33-S33</f>
        <v>-27</v>
      </c>
      <c r="U33" s="16">
        <f t="shared" ref="U33:U40" si="42">AH33-AG33</f>
        <v>-4</v>
      </c>
      <c r="V33" s="16">
        <f>E33-AH33</f>
        <v>0</v>
      </c>
      <c r="Y33" s="16">
        <f>AC33-AA33</f>
        <v>-54</v>
      </c>
      <c r="AC33" s="16">
        <v>-54</v>
      </c>
      <c r="AG33" s="16">
        <v>-27</v>
      </c>
      <c r="AH33" s="16">
        <v>-31</v>
      </c>
      <c r="AM33" s="16">
        <v>-2</v>
      </c>
      <c r="AN33" s="16">
        <v>-2</v>
      </c>
      <c r="AO33" s="16">
        <v>-39</v>
      </c>
      <c r="AP33" s="16">
        <v>-41</v>
      </c>
      <c r="AQ33" s="16">
        <v>-3</v>
      </c>
      <c r="AR33" s="16">
        <v>-31</v>
      </c>
    </row>
    <row r="34" spans="1:44" s="16" customFormat="1" ht="14.25" x14ac:dyDescent="0.2">
      <c r="A34" s="16" t="s">
        <v>193</v>
      </c>
      <c r="Y34" s="16">
        <f>AC34-AA34</f>
        <v>-4500</v>
      </c>
      <c r="AC34" s="16">
        <v>-4500</v>
      </c>
    </row>
    <row r="35" spans="1:44" s="16" customFormat="1" ht="14.25" x14ac:dyDescent="0.2">
      <c r="A35" s="16" t="s">
        <v>60</v>
      </c>
      <c r="B35" s="16">
        <v>0</v>
      </c>
      <c r="C35" s="16">
        <v>0</v>
      </c>
      <c r="H35" s="16">
        <f t="shared" si="31"/>
        <v>0</v>
      </c>
      <c r="I35" s="16">
        <f t="shared" si="32"/>
        <v>0</v>
      </c>
      <c r="J35" s="16">
        <f t="shared" si="33"/>
        <v>0</v>
      </c>
      <c r="K35" s="16">
        <v>0</v>
      </c>
      <c r="L35" s="16">
        <f t="shared" si="34"/>
        <v>0</v>
      </c>
      <c r="M35" s="16">
        <f t="shared" si="35"/>
        <v>0</v>
      </c>
      <c r="N35" s="16">
        <f t="shared" si="36"/>
        <v>0</v>
      </c>
      <c r="O35" s="16">
        <v>0</v>
      </c>
      <c r="P35" s="16">
        <f t="shared" si="37"/>
        <v>0</v>
      </c>
      <c r="Q35" s="16">
        <f t="shared" si="38"/>
        <v>0</v>
      </c>
      <c r="R35" s="16">
        <f t="shared" si="39"/>
        <v>0</v>
      </c>
      <c r="S35" s="16">
        <f t="shared" si="40"/>
        <v>0</v>
      </c>
      <c r="T35" s="16">
        <f t="shared" si="41"/>
        <v>0</v>
      </c>
      <c r="U35" s="16">
        <f t="shared" si="42"/>
        <v>0</v>
      </c>
      <c r="AO35" s="16">
        <v>0</v>
      </c>
      <c r="AP35" s="16">
        <v>0</v>
      </c>
      <c r="AQ35" s="16">
        <v>0</v>
      </c>
      <c r="AR35" s="16">
        <v>0</v>
      </c>
    </row>
    <row r="36" spans="1:44" s="16" customFormat="1" ht="14.25" x14ac:dyDescent="0.2">
      <c r="A36" s="16" t="s">
        <v>61</v>
      </c>
      <c r="B36" s="16">
        <v>0</v>
      </c>
      <c r="C36" s="16">
        <v>0</v>
      </c>
      <c r="H36" s="16">
        <f t="shared" si="31"/>
        <v>0</v>
      </c>
      <c r="I36" s="16">
        <f t="shared" si="32"/>
        <v>0</v>
      </c>
      <c r="J36" s="16">
        <f t="shared" si="33"/>
        <v>0</v>
      </c>
      <c r="K36" s="16">
        <v>0</v>
      </c>
      <c r="L36" s="16">
        <f t="shared" si="34"/>
        <v>0</v>
      </c>
      <c r="M36" s="16">
        <f t="shared" si="35"/>
        <v>0</v>
      </c>
      <c r="N36" s="16">
        <f t="shared" si="36"/>
        <v>0</v>
      </c>
      <c r="O36" s="16">
        <v>0</v>
      </c>
      <c r="P36" s="16">
        <f t="shared" si="37"/>
        <v>0</v>
      </c>
      <c r="Q36" s="16">
        <f t="shared" si="38"/>
        <v>0</v>
      </c>
      <c r="R36" s="16">
        <f t="shared" si="39"/>
        <v>0</v>
      </c>
      <c r="S36" s="16">
        <f t="shared" si="40"/>
        <v>0</v>
      </c>
      <c r="T36" s="16">
        <f t="shared" si="41"/>
        <v>0</v>
      </c>
      <c r="U36" s="16">
        <f t="shared" si="42"/>
        <v>0</v>
      </c>
      <c r="AO36" s="16">
        <v>0</v>
      </c>
      <c r="AP36" s="16">
        <v>0</v>
      </c>
      <c r="AQ36" s="16">
        <v>0</v>
      </c>
      <c r="AR36" s="16">
        <v>0</v>
      </c>
    </row>
    <row r="37" spans="1:44" s="16" customFormat="1" ht="14.25" x14ac:dyDescent="0.2">
      <c r="A37" s="16" t="s">
        <v>62</v>
      </c>
      <c r="B37" s="16">
        <v>0</v>
      </c>
      <c r="C37" s="16">
        <v>0</v>
      </c>
      <c r="H37" s="16">
        <f t="shared" si="31"/>
        <v>0</v>
      </c>
      <c r="I37" s="16">
        <f t="shared" si="32"/>
        <v>0</v>
      </c>
      <c r="J37" s="16">
        <f t="shared" si="33"/>
        <v>0</v>
      </c>
      <c r="K37" s="16">
        <v>0</v>
      </c>
      <c r="L37" s="16">
        <f t="shared" si="34"/>
        <v>0</v>
      </c>
      <c r="M37" s="16">
        <f t="shared" si="35"/>
        <v>0</v>
      </c>
      <c r="N37" s="16">
        <f t="shared" si="36"/>
        <v>0</v>
      </c>
      <c r="O37" s="16">
        <v>0</v>
      </c>
      <c r="P37" s="16">
        <f t="shared" si="37"/>
        <v>0</v>
      </c>
      <c r="Q37" s="16">
        <f t="shared" si="38"/>
        <v>0</v>
      </c>
      <c r="R37" s="16">
        <f t="shared" si="39"/>
        <v>0</v>
      </c>
      <c r="S37" s="16">
        <f t="shared" si="40"/>
        <v>0</v>
      </c>
      <c r="T37" s="16">
        <f t="shared" si="41"/>
        <v>0</v>
      </c>
      <c r="U37" s="16">
        <f t="shared" si="42"/>
        <v>0</v>
      </c>
      <c r="AO37" s="16">
        <v>0</v>
      </c>
      <c r="AP37" s="16">
        <v>0</v>
      </c>
      <c r="AQ37" s="16">
        <v>0</v>
      </c>
      <c r="AR37" s="16">
        <v>0</v>
      </c>
    </row>
    <row r="38" spans="1:44" s="16" customFormat="1" ht="14.25" x14ac:dyDescent="0.2">
      <c r="A38" s="16" t="s">
        <v>63</v>
      </c>
      <c r="B38" s="16">
        <v>0</v>
      </c>
      <c r="C38" s="16">
        <v>0</v>
      </c>
      <c r="H38" s="16">
        <f t="shared" si="31"/>
        <v>0</v>
      </c>
      <c r="I38" s="16">
        <f t="shared" si="32"/>
        <v>0</v>
      </c>
      <c r="J38" s="16">
        <f t="shared" si="33"/>
        <v>0</v>
      </c>
      <c r="K38" s="16">
        <v>0</v>
      </c>
      <c r="L38" s="16">
        <f t="shared" si="34"/>
        <v>0</v>
      </c>
      <c r="M38" s="16">
        <f t="shared" si="35"/>
        <v>0</v>
      </c>
      <c r="N38" s="16">
        <f t="shared" si="36"/>
        <v>0</v>
      </c>
      <c r="O38" s="16">
        <v>0</v>
      </c>
      <c r="P38" s="16">
        <f t="shared" si="37"/>
        <v>0</v>
      </c>
      <c r="Q38" s="16">
        <f t="shared" si="38"/>
        <v>0</v>
      </c>
      <c r="R38" s="16">
        <f t="shared" si="39"/>
        <v>0</v>
      </c>
      <c r="S38" s="16">
        <f t="shared" si="40"/>
        <v>0</v>
      </c>
      <c r="T38" s="16">
        <f t="shared" si="41"/>
        <v>0</v>
      </c>
      <c r="U38" s="16">
        <f t="shared" si="42"/>
        <v>0</v>
      </c>
      <c r="AO38" s="16">
        <v>0</v>
      </c>
      <c r="AP38" s="16">
        <v>0</v>
      </c>
      <c r="AQ38" s="16">
        <v>0</v>
      </c>
      <c r="AR38" s="16">
        <v>0</v>
      </c>
    </row>
    <row r="39" spans="1:44" s="16" customFormat="1" ht="14.25" x14ac:dyDescent="0.2">
      <c r="A39" s="16" t="s">
        <v>64</v>
      </c>
      <c r="B39" s="16">
        <v>0</v>
      </c>
      <c r="C39" s="16">
        <v>0</v>
      </c>
      <c r="H39" s="16">
        <f t="shared" si="31"/>
        <v>0</v>
      </c>
      <c r="I39" s="16">
        <f t="shared" si="32"/>
        <v>0</v>
      </c>
      <c r="J39" s="16">
        <f t="shared" si="33"/>
        <v>0</v>
      </c>
      <c r="K39" s="16">
        <v>0</v>
      </c>
      <c r="L39" s="16">
        <f t="shared" si="34"/>
        <v>0</v>
      </c>
      <c r="M39" s="16">
        <f t="shared" si="35"/>
        <v>0</v>
      </c>
      <c r="N39" s="16">
        <f t="shared" si="36"/>
        <v>0</v>
      </c>
      <c r="O39" s="16">
        <v>0</v>
      </c>
      <c r="P39" s="16">
        <f t="shared" si="37"/>
        <v>0</v>
      </c>
      <c r="Q39" s="16">
        <f t="shared" si="38"/>
        <v>0</v>
      </c>
      <c r="R39" s="16">
        <f t="shared" si="39"/>
        <v>0</v>
      </c>
      <c r="S39" s="16">
        <f t="shared" si="40"/>
        <v>0</v>
      </c>
      <c r="T39" s="16">
        <f t="shared" si="41"/>
        <v>0</v>
      </c>
      <c r="U39" s="16">
        <f t="shared" si="42"/>
        <v>0</v>
      </c>
      <c r="AO39" s="16">
        <v>0</v>
      </c>
      <c r="AP39" s="16">
        <v>0</v>
      </c>
      <c r="AQ39" s="16">
        <v>0</v>
      </c>
      <c r="AR39" s="16">
        <v>0</v>
      </c>
    </row>
    <row r="40" spans="1:44" s="16" customFormat="1" ht="14.25" x14ac:dyDescent="0.2">
      <c r="A40" s="16" t="s">
        <v>65</v>
      </c>
      <c r="B40" s="16">
        <f>SUM(B33:B39)</f>
        <v>-2</v>
      </c>
      <c r="C40" s="16">
        <f>SUM(C33:C39)</f>
        <v>-41</v>
      </c>
      <c r="D40" s="16">
        <f>SUM(D33:D39)</f>
        <v>-49</v>
      </c>
      <c r="E40" s="16">
        <f>SUM(E33:E39)</f>
        <v>-31</v>
      </c>
      <c r="G40" s="16">
        <f>SUM(G33:G39)</f>
        <v>-2</v>
      </c>
      <c r="H40" s="16">
        <f t="shared" si="31"/>
        <v>0</v>
      </c>
      <c r="I40" s="16">
        <f t="shared" si="32"/>
        <v>0</v>
      </c>
      <c r="J40" s="16">
        <f t="shared" si="33"/>
        <v>0</v>
      </c>
      <c r="K40" s="16">
        <f>SUM(K33:K39)</f>
        <v>0</v>
      </c>
      <c r="L40" s="16">
        <f t="shared" si="34"/>
        <v>-39</v>
      </c>
      <c r="M40" s="16">
        <f t="shared" si="35"/>
        <v>-2</v>
      </c>
      <c r="N40" s="16">
        <f t="shared" si="36"/>
        <v>0</v>
      </c>
      <c r="O40" s="16">
        <f>SUM(O33:O39)</f>
        <v>0</v>
      </c>
      <c r="P40" s="16">
        <f t="shared" si="37"/>
        <v>-3</v>
      </c>
      <c r="Q40" s="16">
        <f t="shared" si="38"/>
        <v>-28</v>
      </c>
      <c r="R40" s="16">
        <f t="shared" si="39"/>
        <v>-18</v>
      </c>
      <c r="S40" s="16">
        <f>SUM(S33:S39)</f>
        <v>0</v>
      </c>
      <c r="T40" s="16">
        <f t="shared" si="41"/>
        <v>-27</v>
      </c>
      <c r="U40" s="16">
        <f t="shared" si="42"/>
        <v>-4</v>
      </c>
      <c r="V40" s="16">
        <f>E40-AH40</f>
        <v>0</v>
      </c>
      <c r="W40" s="16">
        <f>SUM(W33:W39)</f>
        <v>0</v>
      </c>
      <c r="X40" s="16">
        <f>AA40-W40</f>
        <v>0</v>
      </c>
      <c r="Y40" s="16">
        <f>AC40-AA40</f>
        <v>-4554</v>
      </c>
      <c r="AA40" s="16">
        <f t="shared" ref="AA40:AD40" si="43">SUM(AA33:AA39)</f>
        <v>0</v>
      </c>
      <c r="AC40" s="16">
        <f t="shared" si="43"/>
        <v>-4554</v>
      </c>
      <c r="AD40" s="16">
        <f t="shared" si="43"/>
        <v>0</v>
      </c>
      <c r="AG40" s="16">
        <f>SUM(AG33:AG39)</f>
        <v>-27</v>
      </c>
      <c r="AH40" s="16">
        <f t="shared" ref="AH40" si="44">SUM(AH33:AH39)</f>
        <v>-31</v>
      </c>
      <c r="AM40" s="16">
        <f>SUM(AM33:AM39)</f>
        <v>-2</v>
      </c>
      <c r="AN40" s="16">
        <f t="shared" ref="AN40" si="45">SUM(AN33:AN39)</f>
        <v>-2</v>
      </c>
      <c r="AO40" s="16">
        <f>SUM(AO33:AO39)</f>
        <v>-39</v>
      </c>
      <c r="AP40" s="16">
        <f>SUM(AP33:AP39)</f>
        <v>-41</v>
      </c>
      <c r="AQ40" s="16">
        <f t="shared" ref="AQ40" si="46">SUM(AQ33:AQ39)</f>
        <v>-3</v>
      </c>
      <c r="AR40" s="16">
        <f>SUM(AR33:AR39)</f>
        <v>-31</v>
      </c>
    </row>
    <row r="41" spans="1:44" s="16" customFormat="1" ht="14.25" x14ac:dyDescent="0.2"/>
    <row r="42" spans="1:44" s="16" customFormat="1" ht="14.25" x14ac:dyDescent="0.2">
      <c r="A42" s="16" t="s">
        <v>66</v>
      </c>
    </row>
    <row r="43" spans="1:44" s="16" customFormat="1" ht="14.25" x14ac:dyDescent="0.2">
      <c r="A43" s="16" t="s">
        <v>67</v>
      </c>
      <c r="B43" s="16">
        <v>2060</v>
      </c>
      <c r="C43" s="16">
        <v>1140</v>
      </c>
      <c r="D43" s="16">
        <v>2130</v>
      </c>
      <c r="G43" s="16">
        <v>760</v>
      </c>
      <c r="H43" s="16">
        <f t="shared" ref="H43:H62" si="47">AM43-G43</f>
        <v>0</v>
      </c>
      <c r="I43" s="16">
        <f t="shared" ref="I43:I62" si="48">AN43-AM43</f>
        <v>-760</v>
      </c>
      <c r="J43" s="16">
        <f t="shared" ref="J43:J62" si="49">B43-AN43</f>
        <v>2060</v>
      </c>
      <c r="K43" s="16">
        <v>875</v>
      </c>
      <c r="L43" s="16">
        <f t="shared" ref="L43:L62" si="50">AO43-K43</f>
        <v>0</v>
      </c>
      <c r="M43" s="16">
        <f t="shared" ref="M43:M62" si="51">AP43-AO43</f>
        <v>-875</v>
      </c>
      <c r="N43" s="16">
        <f t="shared" ref="N43:N62" si="52">C43-AP43</f>
        <v>1140</v>
      </c>
      <c r="O43" s="16">
        <v>2072</v>
      </c>
      <c r="P43" s="16">
        <f t="shared" ref="P43:P62" si="53">AQ43-O43</f>
        <v>4150</v>
      </c>
      <c r="Q43" s="16">
        <f t="shared" ref="Q43:Q62" si="54">AR43-AQ43</f>
        <v>50</v>
      </c>
      <c r="R43" s="16">
        <f t="shared" ref="R43:R62" si="55">D43-AR43</f>
        <v>-4142</v>
      </c>
      <c r="S43" s="16">
        <v>500</v>
      </c>
      <c r="T43" s="16">
        <f t="shared" ref="T43:T62" si="56">AG43-S43</f>
        <v>-500</v>
      </c>
      <c r="U43" s="16">
        <f t="shared" ref="U43:U62" si="57">AH43-AG43</f>
        <v>0</v>
      </c>
      <c r="W43" s="16">
        <v>400</v>
      </c>
      <c r="X43" s="16">
        <f>AA43-W43</f>
        <v>0</v>
      </c>
      <c r="Y43" s="16">
        <f>AC43-AA43</f>
        <v>-400</v>
      </c>
      <c r="AA43" s="16">
        <v>400</v>
      </c>
      <c r="AM43" s="16">
        <v>760</v>
      </c>
      <c r="AO43" s="16">
        <v>875</v>
      </c>
      <c r="AP43" s="16">
        <v>0</v>
      </c>
      <c r="AQ43" s="16">
        <v>6222</v>
      </c>
      <c r="AR43" s="16">
        <v>6272</v>
      </c>
    </row>
    <row r="44" spans="1:44" s="16" customFormat="1" ht="14.25" x14ac:dyDescent="0.2">
      <c r="A44" s="16" t="s">
        <v>183</v>
      </c>
      <c r="E44" s="16">
        <v>5302</v>
      </c>
      <c r="V44" s="16">
        <f>E44-AH44</f>
        <v>5302</v>
      </c>
      <c r="Y44" s="16">
        <f>AC44-AA44</f>
        <v>-240</v>
      </c>
      <c r="AC44" s="16">
        <v>-240</v>
      </c>
    </row>
    <row r="45" spans="1:44" s="16" customFormat="1" ht="14.25" x14ac:dyDescent="0.2">
      <c r="A45" s="16" t="s">
        <v>68</v>
      </c>
      <c r="B45" s="16">
        <v>1300</v>
      </c>
      <c r="C45" s="16">
        <v>0</v>
      </c>
      <c r="D45" s="16">
        <v>600</v>
      </c>
      <c r="E45" s="16">
        <v>13181</v>
      </c>
      <c r="H45" s="16">
        <f t="shared" si="47"/>
        <v>0</v>
      </c>
      <c r="I45" s="16">
        <f t="shared" si="48"/>
        <v>1340</v>
      </c>
      <c r="J45" s="16">
        <f t="shared" si="49"/>
        <v>-40</v>
      </c>
      <c r="K45" s="16">
        <v>0</v>
      </c>
      <c r="L45" s="16">
        <f t="shared" si="50"/>
        <v>0</v>
      </c>
      <c r="M45" s="16">
        <f t="shared" si="51"/>
        <v>2667</v>
      </c>
      <c r="N45" s="16">
        <f t="shared" si="52"/>
        <v>-2667</v>
      </c>
      <c r="O45" s="16">
        <v>500</v>
      </c>
      <c r="P45" s="16">
        <f t="shared" si="53"/>
        <v>0</v>
      </c>
      <c r="Q45" s="16">
        <f t="shared" si="54"/>
        <v>0</v>
      </c>
      <c r="R45" s="16">
        <f t="shared" si="55"/>
        <v>100</v>
      </c>
      <c r="S45" s="16">
        <v>2955</v>
      </c>
      <c r="T45" s="16">
        <f t="shared" si="56"/>
        <v>5545</v>
      </c>
      <c r="U45" s="16">
        <f t="shared" si="57"/>
        <v>4681</v>
      </c>
      <c r="V45" s="16">
        <f>E45-AH45</f>
        <v>0</v>
      </c>
      <c r="AG45" s="16">
        <v>8500</v>
      </c>
      <c r="AH45" s="16">
        <v>13181</v>
      </c>
      <c r="AN45" s="16">
        <v>1340</v>
      </c>
      <c r="AO45" s="16">
        <v>0</v>
      </c>
      <c r="AP45" s="16">
        <v>2667</v>
      </c>
      <c r="AQ45" s="16">
        <v>500</v>
      </c>
      <c r="AR45" s="16">
        <v>500</v>
      </c>
    </row>
    <row r="46" spans="1:44" s="16" customFormat="1" ht="14.25" x14ac:dyDescent="0.2">
      <c r="A46" s="16" t="s">
        <v>69</v>
      </c>
      <c r="B46" s="16">
        <v>0</v>
      </c>
      <c r="C46" s="16">
        <v>0</v>
      </c>
      <c r="H46" s="16">
        <f t="shared" si="47"/>
        <v>0</v>
      </c>
      <c r="I46" s="16">
        <f t="shared" si="48"/>
        <v>1375</v>
      </c>
      <c r="J46" s="16">
        <f t="shared" si="49"/>
        <v>-1375</v>
      </c>
      <c r="K46" s="16">
        <v>0</v>
      </c>
      <c r="L46" s="16">
        <f t="shared" si="50"/>
        <v>0</v>
      </c>
      <c r="M46" s="16">
        <f t="shared" si="51"/>
        <v>0</v>
      </c>
      <c r="N46" s="16">
        <f t="shared" si="52"/>
        <v>0</v>
      </c>
      <c r="O46" s="16">
        <v>0</v>
      </c>
      <c r="P46" s="16">
        <f t="shared" si="53"/>
        <v>0</v>
      </c>
      <c r="Q46" s="16">
        <f t="shared" si="54"/>
        <v>0</v>
      </c>
      <c r="R46" s="16">
        <f t="shared" si="55"/>
        <v>0</v>
      </c>
      <c r="S46" s="16">
        <v>0</v>
      </c>
      <c r="T46" s="16">
        <f t="shared" si="56"/>
        <v>0</v>
      </c>
      <c r="U46" s="16">
        <f t="shared" si="57"/>
        <v>0</v>
      </c>
      <c r="AN46" s="16">
        <v>1375</v>
      </c>
      <c r="AO46" s="16">
        <v>0</v>
      </c>
      <c r="AP46" s="16">
        <v>0</v>
      </c>
      <c r="AQ46" s="16">
        <v>0</v>
      </c>
      <c r="AR46" s="16">
        <v>0</v>
      </c>
    </row>
    <row r="47" spans="1:44" s="16" customFormat="1" ht="14.25" x14ac:dyDescent="0.2">
      <c r="A47" s="16" t="s">
        <v>70</v>
      </c>
      <c r="B47" s="16">
        <v>0</v>
      </c>
      <c r="C47" s="16">
        <v>-900</v>
      </c>
      <c r="D47" s="16">
        <v>-450</v>
      </c>
      <c r="H47" s="16">
        <f t="shared" si="47"/>
        <v>0</v>
      </c>
      <c r="I47" s="16">
        <f t="shared" si="48"/>
        <v>0</v>
      </c>
      <c r="J47" s="16">
        <f t="shared" si="49"/>
        <v>0</v>
      </c>
      <c r="K47" s="16">
        <v>0</v>
      </c>
      <c r="L47" s="16">
        <f t="shared" si="50"/>
        <v>0</v>
      </c>
      <c r="M47" s="16">
        <f t="shared" si="51"/>
        <v>0</v>
      </c>
      <c r="N47" s="16">
        <f t="shared" si="52"/>
        <v>-900</v>
      </c>
      <c r="O47" s="16">
        <v>0</v>
      </c>
      <c r="P47" s="16">
        <f t="shared" si="53"/>
        <v>0</v>
      </c>
      <c r="Q47" s="16">
        <f t="shared" si="54"/>
        <v>0</v>
      </c>
      <c r="R47" s="16">
        <f t="shared" si="55"/>
        <v>-450</v>
      </c>
      <c r="S47" s="16">
        <v>0</v>
      </c>
      <c r="T47" s="16">
        <f t="shared" si="56"/>
        <v>0</v>
      </c>
      <c r="U47" s="16">
        <f t="shared" si="57"/>
        <v>0</v>
      </c>
      <c r="Y47" s="16">
        <f>AC47-AA47</f>
        <v>-605</v>
      </c>
      <c r="AC47" s="16">
        <v>-605</v>
      </c>
      <c r="AO47" s="16">
        <v>0</v>
      </c>
      <c r="AP47" s="16">
        <v>0</v>
      </c>
      <c r="AQ47" s="16">
        <v>0</v>
      </c>
      <c r="AR47" s="16">
        <v>0</v>
      </c>
    </row>
    <row r="48" spans="1:44" s="16" customFormat="1" ht="14.25" x14ac:dyDescent="0.2">
      <c r="A48" s="16" t="s">
        <v>71</v>
      </c>
      <c r="B48" s="16">
        <v>0</v>
      </c>
      <c r="C48" s="16">
        <v>2992</v>
      </c>
      <c r="D48" s="16">
        <v>7242</v>
      </c>
      <c r="H48" s="16">
        <f t="shared" si="47"/>
        <v>0</v>
      </c>
      <c r="I48" s="16">
        <f t="shared" si="48"/>
        <v>0</v>
      </c>
      <c r="J48" s="16">
        <f t="shared" si="49"/>
        <v>0</v>
      </c>
      <c r="K48" s="16">
        <v>0</v>
      </c>
      <c r="L48" s="16">
        <f t="shared" si="50"/>
        <v>0</v>
      </c>
      <c r="M48" s="16">
        <f t="shared" si="51"/>
        <v>0</v>
      </c>
      <c r="N48" s="16">
        <f t="shared" si="52"/>
        <v>2992</v>
      </c>
      <c r="O48" s="16">
        <v>0</v>
      </c>
      <c r="P48" s="16">
        <f t="shared" si="53"/>
        <v>0</v>
      </c>
      <c r="Q48" s="16">
        <f t="shared" si="54"/>
        <v>0</v>
      </c>
      <c r="R48" s="16">
        <f t="shared" si="55"/>
        <v>7242</v>
      </c>
      <c r="S48" s="16">
        <v>0</v>
      </c>
      <c r="T48" s="16">
        <f t="shared" si="56"/>
        <v>0</v>
      </c>
      <c r="U48" s="16">
        <f t="shared" si="57"/>
        <v>0</v>
      </c>
      <c r="AO48" s="16">
        <v>0</v>
      </c>
      <c r="AP48" s="16">
        <v>0</v>
      </c>
      <c r="AQ48" s="16">
        <v>0</v>
      </c>
      <c r="AR48" s="16">
        <v>0</v>
      </c>
    </row>
    <row r="49" spans="1:44" s="16" customFormat="1" ht="14.25" x14ac:dyDescent="0.2">
      <c r="A49" s="16" t="s">
        <v>72</v>
      </c>
      <c r="B49" s="16">
        <v>0</v>
      </c>
      <c r="C49" s="16">
        <v>-551</v>
      </c>
      <c r="D49" s="16">
        <v>-399</v>
      </c>
      <c r="E49" s="16">
        <v>-2193</v>
      </c>
      <c r="H49" s="16">
        <f t="shared" si="47"/>
        <v>0</v>
      </c>
      <c r="I49" s="16">
        <f t="shared" si="48"/>
        <v>0</v>
      </c>
      <c r="J49" s="16">
        <f t="shared" si="49"/>
        <v>0</v>
      </c>
      <c r="K49" s="16">
        <v>0</v>
      </c>
      <c r="L49" s="16">
        <f t="shared" si="50"/>
        <v>0</v>
      </c>
      <c r="M49" s="16">
        <f t="shared" si="51"/>
        <v>0</v>
      </c>
      <c r="N49" s="16">
        <f t="shared" si="52"/>
        <v>-551</v>
      </c>
      <c r="O49" s="16">
        <v>-350</v>
      </c>
      <c r="P49" s="16">
        <f t="shared" si="53"/>
        <v>0</v>
      </c>
      <c r="Q49" s="16">
        <f t="shared" si="54"/>
        <v>-49</v>
      </c>
      <c r="R49" s="16">
        <f t="shared" si="55"/>
        <v>0</v>
      </c>
      <c r="S49" s="16">
        <v>0</v>
      </c>
      <c r="T49" s="16">
        <f t="shared" si="56"/>
        <v>0</v>
      </c>
      <c r="U49" s="16">
        <f t="shared" si="57"/>
        <v>0</v>
      </c>
      <c r="V49" s="16">
        <f>E49-AH49</f>
        <v>-2193</v>
      </c>
      <c r="Y49" s="16">
        <f>AC49-AA49</f>
        <v>-209</v>
      </c>
      <c r="AC49" s="16">
        <v>-209</v>
      </c>
      <c r="AO49" s="16">
        <v>0</v>
      </c>
      <c r="AP49" s="16">
        <v>0</v>
      </c>
      <c r="AQ49" s="16">
        <v>-350</v>
      </c>
      <c r="AR49" s="16">
        <v>-399</v>
      </c>
    </row>
    <row r="50" spans="1:44" s="16" customFormat="1" ht="14.25" x14ac:dyDescent="0.2">
      <c r="A50" s="16" t="s">
        <v>73</v>
      </c>
      <c r="H50" s="16">
        <f t="shared" si="47"/>
        <v>0</v>
      </c>
      <c r="I50" s="16">
        <f t="shared" si="48"/>
        <v>0</v>
      </c>
      <c r="J50" s="16">
        <f t="shared" si="49"/>
        <v>0</v>
      </c>
      <c r="K50" s="16">
        <v>0</v>
      </c>
      <c r="L50" s="16">
        <f t="shared" si="50"/>
        <v>0</v>
      </c>
      <c r="M50" s="16">
        <f t="shared" si="51"/>
        <v>0</v>
      </c>
      <c r="N50" s="16">
        <f t="shared" si="52"/>
        <v>0</v>
      </c>
      <c r="O50" s="16">
        <v>0</v>
      </c>
      <c r="P50" s="16">
        <f t="shared" si="53"/>
        <v>0</v>
      </c>
      <c r="Q50" s="16">
        <f t="shared" si="54"/>
        <v>0</v>
      </c>
      <c r="R50" s="16">
        <f t="shared" si="55"/>
        <v>0</v>
      </c>
      <c r="S50" s="16">
        <v>0</v>
      </c>
      <c r="T50" s="16">
        <f t="shared" si="56"/>
        <v>0</v>
      </c>
      <c r="U50" s="16">
        <f t="shared" si="57"/>
        <v>0</v>
      </c>
      <c r="AO50" s="16">
        <v>0</v>
      </c>
      <c r="AP50" s="16">
        <v>0</v>
      </c>
      <c r="AQ50" s="16">
        <v>0</v>
      </c>
      <c r="AR50" s="16">
        <v>0</v>
      </c>
    </row>
    <row r="51" spans="1:44" s="16" customFormat="1" ht="14.25" x14ac:dyDescent="0.2">
      <c r="A51" s="16" t="s">
        <v>74</v>
      </c>
      <c r="H51" s="16">
        <f t="shared" si="47"/>
        <v>0</v>
      </c>
      <c r="I51" s="16">
        <f t="shared" si="48"/>
        <v>0</v>
      </c>
      <c r="J51" s="16">
        <f t="shared" si="49"/>
        <v>0</v>
      </c>
      <c r="K51" s="16">
        <v>0</v>
      </c>
      <c r="L51" s="16">
        <f t="shared" si="50"/>
        <v>0</v>
      </c>
      <c r="M51" s="16">
        <f t="shared" si="51"/>
        <v>0</v>
      </c>
      <c r="N51" s="16">
        <f t="shared" si="52"/>
        <v>0</v>
      </c>
      <c r="O51" s="16">
        <v>0</v>
      </c>
      <c r="P51" s="16">
        <f t="shared" si="53"/>
        <v>0</v>
      </c>
      <c r="Q51" s="16">
        <f t="shared" si="54"/>
        <v>0</v>
      </c>
      <c r="R51" s="16">
        <f t="shared" si="55"/>
        <v>0</v>
      </c>
      <c r="S51" s="16">
        <v>0</v>
      </c>
      <c r="T51" s="16">
        <f t="shared" si="56"/>
        <v>0</v>
      </c>
      <c r="U51" s="16">
        <f t="shared" si="57"/>
        <v>0</v>
      </c>
      <c r="AO51" s="16">
        <v>0</v>
      </c>
      <c r="AP51" s="16">
        <v>0</v>
      </c>
      <c r="AQ51" s="16">
        <v>0</v>
      </c>
      <c r="AR51" s="16">
        <v>0</v>
      </c>
    </row>
    <row r="52" spans="1:44" s="16" customFormat="1" ht="14.25" x14ac:dyDescent="0.2">
      <c r="A52" s="16" t="s">
        <v>75</v>
      </c>
      <c r="H52" s="16">
        <f t="shared" si="47"/>
        <v>0</v>
      </c>
      <c r="I52" s="16">
        <f t="shared" si="48"/>
        <v>0</v>
      </c>
      <c r="J52" s="16">
        <f t="shared" si="49"/>
        <v>0</v>
      </c>
      <c r="K52" s="16">
        <v>0</v>
      </c>
      <c r="L52" s="16">
        <f t="shared" si="50"/>
        <v>0</v>
      </c>
      <c r="M52" s="16">
        <f t="shared" si="51"/>
        <v>0</v>
      </c>
      <c r="N52" s="16">
        <f t="shared" si="52"/>
        <v>0</v>
      </c>
      <c r="O52" s="16">
        <v>0</v>
      </c>
      <c r="P52" s="16">
        <f t="shared" si="53"/>
        <v>0</v>
      </c>
      <c r="Q52" s="16">
        <f t="shared" si="54"/>
        <v>0</v>
      </c>
      <c r="R52" s="16">
        <f t="shared" si="55"/>
        <v>0</v>
      </c>
      <c r="S52" s="16">
        <v>0</v>
      </c>
      <c r="T52" s="16">
        <f t="shared" si="56"/>
        <v>0</v>
      </c>
      <c r="U52" s="16">
        <f t="shared" si="57"/>
        <v>0</v>
      </c>
      <c r="AO52" s="16">
        <v>0</v>
      </c>
      <c r="AP52" s="16">
        <v>0</v>
      </c>
      <c r="AQ52" s="16">
        <v>0</v>
      </c>
      <c r="AR52" s="16">
        <v>0</v>
      </c>
    </row>
    <row r="53" spans="1:44" s="16" customFormat="1" ht="14.25" x14ac:dyDescent="0.2">
      <c r="A53" s="16" t="s">
        <v>76</v>
      </c>
      <c r="H53" s="16">
        <f t="shared" si="47"/>
        <v>0</v>
      </c>
      <c r="I53" s="16">
        <f t="shared" si="48"/>
        <v>0</v>
      </c>
      <c r="J53" s="16">
        <f t="shared" si="49"/>
        <v>0</v>
      </c>
      <c r="K53" s="16">
        <v>0</v>
      </c>
      <c r="L53" s="16">
        <f t="shared" si="50"/>
        <v>0</v>
      </c>
      <c r="M53" s="16">
        <f t="shared" si="51"/>
        <v>0</v>
      </c>
      <c r="N53" s="16">
        <f t="shared" si="52"/>
        <v>0</v>
      </c>
      <c r="O53" s="16">
        <v>0</v>
      </c>
      <c r="P53" s="16">
        <f t="shared" si="53"/>
        <v>0</v>
      </c>
      <c r="Q53" s="16">
        <f t="shared" si="54"/>
        <v>0</v>
      </c>
      <c r="R53" s="16">
        <f t="shared" si="55"/>
        <v>0</v>
      </c>
      <c r="S53" s="16">
        <v>0</v>
      </c>
      <c r="T53" s="16">
        <f t="shared" si="56"/>
        <v>0</v>
      </c>
      <c r="U53" s="16">
        <f t="shared" si="57"/>
        <v>0</v>
      </c>
      <c r="W53" s="16">
        <v>-289</v>
      </c>
      <c r="X53" s="16">
        <f>AA53-W53</f>
        <v>-399</v>
      </c>
      <c r="Y53" s="16">
        <f>AC53-AA53</f>
        <v>0</v>
      </c>
      <c r="AA53" s="16">
        <v>-688</v>
      </c>
      <c r="AC53" s="16">
        <v>-688</v>
      </c>
      <c r="AO53" s="16">
        <v>0</v>
      </c>
      <c r="AP53" s="16">
        <v>0</v>
      </c>
      <c r="AQ53" s="16">
        <v>0</v>
      </c>
      <c r="AR53" s="16">
        <v>0</v>
      </c>
    </row>
    <row r="54" spans="1:44" s="16" customFormat="1" ht="14.25" x14ac:dyDescent="0.2">
      <c r="A54" s="16" t="s">
        <v>200</v>
      </c>
      <c r="Y54" s="16">
        <f>AC54-AA54</f>
        <v>1005</v>
      </c>
      <c r="AC54" s="16">
        <v>1005</v>
      </c>
    </row>
    <row r="55" spans="1:44" s="16" customFormat="1" ht="14.25" x14ac:dyDescent="0.2">
      <c r="A55" s="16" t="s">
        <v>77</v>
      </c>
      <c r="H55" s="16">
        <f t="shared" si="47"/>
        <v>0</v>
      </c>
      <c r="I55" s="16">
        <f t="shared" si="48"/>
        <v>0</v>
      </c>
      <c r="J55" s="16">
        <f t="shared" si="49"/>
        <v>0</v>
      </c>
      <c r="K55" s="16">
        <v>0</v>
      </c>
      <c r="L55" s="16">
        <f t="shared" si="50"/>
        <v>0</v>
      </c>
      <c r="M55" s="16">
        <f t="shared" si="51"/>
        <v>0</v>
      </c>
      <c r="N55" s="16">
        <f t="shared" si="52"/>
        <v>0</v>
      </c>
      <c r="O55" s="16">
        <v>0</v>
      </c>
      <c r="P55" s="16">
        <f t="shared" si="53"/>
        <v>0</v>
      </c>
      <c r="Q55" s="16">
        <f t="shared" si="54"/>
        <v>0</v>
      </c>
      <c r="R55" s="16">
        <f t="shared" si="55"/>
        <v>0</v>
      </c>
      <c r="S55" s="16">
        <v>0</v>
      </c>
      <c r="T55" s="16">
        <f t="shared" si="56"/>
        <v>0</v>
      </c>
      <c r="U55" s="16">
        <f t="shared" si="57"/>
        <v>0</v>
      </c>
      <c r="AO55" s="16">
        <v>0</v>
      </c>
      <c r="AP55" s="16">
        <v>0</v>
      </c>
      <c r="AQ55" s="16">
        <v>0</v>
      </c>
      <c r="AR55" s="16">
        <v>0</v>
      </c>
    </row>
    <row r="56" spans="1:44" s="16" customFormat="1" ht="14.25" x14ac:dyDescent="0.2">
      <c r="A56" s="16" t="s">
        <v>78</v>
      </c>
      <c r="H56" s="16">
        <f t="shared" si="47"/>
        <v>0</v>
      </c>
      <c r="I56" s="16">
        <f t="shared" si="48"/>
        <v>0</v>
      </c>
      <c r="J56" s="16">
        <f t="shared" si="49"/>
        <v>0</v>
      </c>
      <c r="K56" s="16">
        <v>0</v>
      </c>
      <c r="L56" s="16">
        <f t="shared" si="50"/>
        <v>0</v>
      </c>
      <c r="M56" s="16">
        <f t="shared" si="51"/>
        <v>0</v>
      </c>
      <c r="N56" s="16">
        <f t="shared" si="52"/>
        <v>0</v>
      </c>
      <c r="O56" s="16">
        <v>0</v>
      </c>
      <c r="P56" s="16">
        <f t="shared" si="53"/>
        <v>0</v>
      </c>
      <c r="Q56" s="16">
        <f t="shared" si="54"/>
        <v>0</v>
      </c>
      <c r="R56" s="16">
        <f t="shared" si="55"/>
        <v>0</v>
      </c>
      <c r="S56" s="16">
        <v>0</v>
      </c>
      <c r="T56" s="16">
        <f t="shared" si="56"/>
        <v>0</v>
      </c>
      <c r="U56" s="16">
        <f t="shared" si="57"/>
        <v>0</v>
      </c>
      <c r="AO56" s="16">
        <v>0</v>
      </c>
      <c r="AP56" s="16">
        <v>0</v>
      </c>
      <c r="AQ56" s="16">
        <v>0</v>
      </c>
      <c r="AR56" s="16">
        <v>0</v>
      </c>
    </row>
    <row r="57" spans="1:44" s="16" customFormat="1" ht="14.25" x14ac:dyDescent="0.2">
      <c r="A57" s="16" t="s">
        <v>79</v>
      </c>
      <c r="B57" s="16">
        <v>1393</v>
      </c>
      <c r="C57" s="16">
        <v>3838</v>
      </c>
      <c r="D57" s="16">
        <v>5501</v>
      </c>
      <c r="E57" s="16">
        <v>13857</v>
      </c>
      <c r="G57" s="16">
        <v>1394</v>
      </c>
      <c r="H57" s="16">
        <f t="shared" si="47"/>
        <v>-365</v>
      </c>
      <c r="I57" s="16">
        <f t="shared" si="48"/>
        <v>365</v>
      </c>
      <c r="J57" s="16">
        <f t="shared" si="49"/>
        <v>-1</v>
      </c>
      <c r="K57" s="16">
        <v>1089</v>
      </c>
      <c r="L57" s="16">
        <f t="shared" si="50"/>
        <v>1750</v>
      </c>
      <c r="M57" s="16">
        <f t="shared" si="51"/>
        <v>1121</v>
      </c>
      <c r="N57" s="16">
        <f t="shared" si="52"/>
        <v>-122</v>
      </c>
      <c r="O57" s="16">
        <v>210</v>
      </c>
      <c r="P57" s="16">
        <f t="shared" si="53"/>
        <v>5130</v>
      </c>
      <c r="Q57" s="16">
        <f t="shared" si="54"/>
        <v>0</v>
      </c>
      <c r="R57" s="16">
        <f t="shared" si="55"/>
        <v>161</v>
      </c>
      <c r="S57" s="16">
        <v>139</v>
      </c>
      <c r="T57" s="16">
        <f t="shared" si="56"/>
        <v>208</v>
      </c>
      <c r="U57" s="16">
        <f t="shared" si="57"/>
        <v>1135</v>
      </c>
      <c r="V57" s="16">
        <f>E57-AH57</f>
        <v>12375</v>
      </c>
      <c r="X57" s="16">
        <f>AA57-W57</f>
        <v>10210</v>
      </c>
      <c r="Y57" s="16">
        <f>AC57-AA57</f>
        <v>13791</v>
      </c>
      <c r="AA57" s="16">
        <v>10210</v>
      </c>
      <c r="AC57" s="16">
        <v>24001</v>
      </c>
      <c r="AG57" s="16">
        <v>347</v>
      </c>
      <c r="AH57" s="16">
        <v>1482</v>
      </c>
      <c r="AM57" s="16">
        <v>1029</v>
      </c>
      <c r="AN57" s="16">
        <v>1394</v>
      </c>
      <c r="AO57" s="16">
        <v>2839</v>
      </c>
      <c r="AP57" s="16">
        <v>3960</v>
      </c>
      <c r="AQ57" s="16">
        <v>5340</v>
      </c>
      <c r="AR57" s="16">
        <v>5340</v>
      </c>
    </row>
    <row r="58" spans="1:44" s="16" customFormat="1" ht="14.25" x14ac:dyDescent="0.2">
      <c r="A58" s="16" t="s">
        <v>80</v>
      </c>
      <c r="C58" s="16">
        <v>90</v>
      </c>
      <c r="H58" s="16">
        <f t="shared" si="47"/>
        <v>0</v>
      </c>
      <c r="I58" s="16">
        <f t="shared" si="48"/>
        <v>0</v>
      </c>
      <c r="J58" s="16">
        <f t="shared" si="49"/>
        <v>0</v>
      </c>
      <c r="K58" s="16">
        <v>0</v>
      </c>
      <c r="L58" s="16">
        <f t="shared" si="50"/>
        <v>0</v>
      </c>
      <c r="M58" s="16">
        <f t="shared" si="51"/>
        <v>0</v>
      </c>
      <c r="N58" s="16">
        <f t="shared" si="52"/>
        <v>90</v>
      </c>
      <c r="O58" s="16">
        <v>4</v>
      </c>
      <c r="P58" s="16">
        <f t="shared" si="53"/>
        <v>0</v>
      </c>
      <c r="Q58" s="16">
        <f t="shared" si="54"/>
        <v>0</v>
      </c>
      <c r="R58" s="16">
        <f t="shared" si="55"/>
        <v>-4</v>
      </c>
      <c r="S58" s="16">
        <v>0</v>
      </c>
      <c r="T58" s="16">
        <f t="shared" si="56"/>
        <v>0</v>
      </c>
      <c r="U58" s="16">
        <f t="shared" si="57"/>
        <v>0</v>
      </c>
      <c r="AO58" s="16">
        <v>0</v>
      </c>
      <c r="AP58" s="16">
        <v>0</v>
      </c>
      <c r="AQ58" s="16">
        <v>4</v>
      </c>
      <c r="AR58" s="16">
        <v>4</v>
      </c>
    </row>
    <row r="59" spans="1:44" s="16" customFormat="1" ht="14.25" x14ac:dyDescent="0.2">
      <c r="A59" s="16" t="s">
        <v>81</v>
      </c>
      <c r="H59" s="16">
        <f t="shared" si="47"/>
        <v>0</v>
      </c>
      <c r="I59" s="16">
        <f t="shared" si="48"/>
        <v>0</v>
      </c>
      <c r="J59" s="16">
        <f t="shared" si="49"/>
        <v>0</v>
      </c>
      <c r="K59" s="16">
        <v>0</v>
      </c>
      <c r="L59" s="16">
        <f t="shared" si="50"/>
        <v>0</v>
      </c>
      <c r="M59" s="16">
        <f t="shared" si="51"/>
        <v>0</v>
      </c>
      <c r="N59" s="16">
        <f t="shared" si="52"/>
        <v>0</v>
      </c>
      <c r="O59" s="16">
        <v>0</v>
      </c>
      <c r="P59" s="16">
        <f t="shared" si="53"/>
        <v>0</v>
      </c>
      <c r="Q59" s="16">
        <f t="shared" si="54"/>
        <v>0</v>
      </c>
      <c r="R59" s="16">
        <f t="shared" si="55"/>
        <v>0</v>
      </c>
      <c r="S59" s="16">
        <v>0</v>
      </c>
      <c r="T59" s="16">
        <f t="shared" si="56"/>
        <v>0</v>
      </c>
      <c r="U59" s="16">
        <f t="shared" si="57"/>
        <v>0</v>
      </c>
      <c r="AO59" s="16">
        <v>0</v>
      </c>
      <c r="AP59" s="16">
        <v>0</v>
      </c>
      <c r="AQ59" s="16">
        <v>0</v>
      </c>
      <c r="AR59" s="16">
        <v>0</v>
      </c>
    </row>
    <row r="60" spans="1:44" s="16" customFormat="1" ht="14.25" x14ac:dyDescent="0.2">
      <c r="A60" s="16" t="s">
        <v>28</v>
      </c>
      <c r="H60" s="16">
        <f t="shared" si="47"/>
        <v>0</v>
      </c>
      <c r="I60" s="16">
        <f t="shared" si="48"/>
        <v>0</v>
      </c>
      <c r="J60" s="16">
        <f t="shared" si="49"/>
        <v>0</v>
      </c>
      <c r="K60" s="16">
        <v>0</v>
      </c>
      <c r="L60" s="16">
        <f t="shared" si="50"/>
        <v>0</v>
      </c>
      <c r="M60" s="16">
        <f t="shared" si="51"/>
        <v>0</v>
      </c>
      <c r="N60" s="16">
        <f t="shared" si="52"/>
        <v>0</v>
      </c>
      <c r="O60" s="16">
        <v>0</v>
      </c>
      <c r="P60" s="16">
        <f t="shared" si="53"/>
        <v>0</v>
      </c>
      <c r="Q60" s="16">
        <f t="shared" si="54"/>
        <v>0</v>
      </c>
      <c r="R60" s="16">
        <f t="shared" si="55"/>
        <v>0</v>
      </c>
      <c r="S60" s="16">
        <v>0</v>
      </c>
      <c r="T60" s="16">
        <f t="shared" si="56"/>
        <v>0</v>
      </c>
      <c r="U60" s="16">
        <f t="shared" si="57"/>
        <v>0</v>
      </c>
      <c r="AO60" s="16">
        <v>0</v>
      </c>
      <c r="AP60" s="16">
        <v>0</v>
      </c>
      <c r="AQ60" s="16">
        <v>0</v>
      </c>
      <c r="AR60" s="16">
        <v>0</v>
      </c>
    </row>
    <row r="61" spans="1:44" s="16" customFormat="1" ht="14.25" x14ac:dyDescent="0.2">
      <c r="A61" s="16" t="s">
        <v>82</v>
      </c>
      <c r="H61" s="16">
        <f t="shared" si="47"/>
        <v>0</v>
      </c>
      <c r="I61" s="16">
        <f t="shared" si="48"/>
        <v>0</v>
      </c>
      <c r="J61" s="16">
        <f t="shared" si="49"/>
        <v>0</v>
      </c>
      <c r="K61" s="16">
        <v>0</v>
      </c>
      <c r="L61" s="16">
        <f t="shared" si="50"/>
        <v>0</v>
      </c>
      <c r="M61" s="16">
        <f t="shared" si="51"/>
        <v>0</v>
      </c>
      <c r="N61" s="16">
        <f t="shared" si="52"/>
        <v>0</v>
      </c>
      <c r="O61" s="16">
        <v>0</v>
      </c>
      <c r="P61" s="16">
        <f t="shared" si="53"/>
        <v>0</v>
      </c>
      <c r="Q61" s="16">
        <f t="shared" si="54"/>
        <v>0</v>
      </c>
      <c r="R61" s="16">
        <f t="shared" si="55"/>
        <v>0</v>
      </c>
      <c r="S61" s="16">
        <v>0</v>
      </c>
      <c r="T61" s="16">
        <f t="shared" si="56"/>
        <v>0</v>
      </c>
      <c r="U61" s="16">
        <f t="shared" si="57"/>
        <v>0</v>
      </c>
      <c r="W61" s="16">
        <v>-10</v>
      </c>
      <c r="X61" s="16">
        <f t="shared" ref="X61:X62" si="58">AA61-W61</f>
        <v>10</v>
      </c>
      <c r="AO61" s="16">
        <v>0</v>
      </c>
      <c r="AP61" s="16">
        <v>0</v>
      </c>
      <c r="AQ61" s="16">
        <v>0</v>
      </c>
      <c r="AR61" s="16">
        <v>0</v>
      </c>
    </row>
    <row r="62" spans="1:44" s="16" customFormat="1" ht="14.25" x14ac:dyDescent="0.2">
      <c r="A62" s="16" t="s">
        <v>83</v>
      </c>
      <c r="B62" s="16">
        <f>SUM(B43:B61)</f>
        <v>4753</v>
      </c>
      <c r="C62" s="16">
        <f>SUM(C43:C61)</f>
        <v>6609</v>
      </c>
      <c r="D62" s="16">
        <f>SUM(D43:D61)</f>
        <v>14624</v>
      </c>
      <c r="E62" s="16">
        <f>SUM(E43:E61)</f>
        <v>30147</v>
      </c>
      <c r="G62" s="16">
        <f>SUM(G43:G61)</f>
        <v>2154</v>
      </c>
      <c r="H62" s="16">
        <f t="shared" si="47"/>
        <v>-365</v>
      </c>
      <c r="I62" s="16">
        <f t="shared" si="48"/>
        <v>2320</v>
      </c>
      <c r="J62" s="16">
        <f t="shared" si="49"/>
        <v>644</v>
      </c>
      <c r="K62" s="16">
        <f>SUM(K43:K61)</f>
        <v>1964</v>
      </c>
      <c r="L62" s="16">
        <f t="shared" si="50"/>
        <v>1750</v>
      </c>
      <c r="M62" s="16">
        <f t="shared" si="51"/>
        <v>2913</v>
      </c>
      <c r="N62" s="16">
        <f t="shared" si="52"/>
        <v>-18</v>
      </c>
      <c r="O62" s="16">
        <f>SUM(O43:O61)</f>
        <v>2436</v>
      </c>
      <c r="P62" s="16">
        <f t="shared" si="53"/>
        <v>9280</v>
      </c>
      <c r="Q62" s="16">
        <f t="shared" si="54"/>
        <v>1</v>
      </c>
      <c r="R62" s="16">
        <f t="shared" si="55"/>
        <v>2907</v>
      </c>
      <c r="S62" s="16">
        <f>SUM(S43:S61)</f>
        <v>3594</v>
      </c>
      <c r="T62" s="16">
        <f t="shared" si="56"/>
        <v>5253</v>
      </c>
      <c r="U62" s="16">
        <f t="shared" si="57"/>
        <v>5816</v>
      </c>
      <c r="V62" s="16">
        <f>E62-AH62</f>
        <v>15484</v>
      </c>
      <c r="W62" s="16">
        <f>SUM(W43:W61)</f>
        <v>101</v>
      </c>
      <c r="X62" s="16">
        <f t="shared" si="58"/>
        <v>9821</v>
      </c>
      <c r="Y62" s="16">
        <f>AC62-AA62</f>
        <v>13342</v>
      </c>
      <c r="AA62" s="16">
        <f t="shared" ref="AA62:AD62" si="59">SUM(AA43:AA61)</f>
        <v>9922</v>
      </c>
      <c r="AC62" s="16">
        <f t="shared" si="59"/>
        <v>23264</v>
      </c>
      <c r="AD62" s="16">
        <f t="shared" si="59"/>
        <v>0</v>
      </c>
      <c r="AG62" s="16">
        <f>SUM(AG43:AG61)</f>
        <v>8847</v>
      </c>
      <c r="AH62" s="16">
        <f t="shared" ref="AH62" si="60">SUM(AH43:AH61)</f>
        <v>14663</v>
      </c>
      <c r="AM62" s="16">
        <f>SUM(AM43:AM61)</f>
        <v>1789</v>
      </c>
      <c r="AN62" s="16">
        <f t="shared" ref="AN62" si="61">SUM(AN43:AN61)</f>
        <v>4109</v>
      </c>
      <c r="AO62" s="16">
        <f>SUM(AO43:AO61)</f>
        <v>3714</v>
      </c>
      <c r="AP62" s="16">
        <f>SUM(AP43:AP61)</f>
        <v>6627</v>
      </c>
      <c r="AQ62" s="16">
        <f t="shared" ref="AQ62" si="62">SUM(AQ43:AQ61)</f>
        <v>11716</v>
      </c>
      <c r="AR62" s="16">
        <f>SUM(AR43:AR61)</f>
        <v>11717</v>
      </c>
    </row>
    <row r="63" spans="1:44" s="16" customFormat="1" ht="14.25" x14ac:dyDescent="0.2"/>
    <row r="64" spans="1:44" s="16" customFormat="1" ht="14.25" x14ac:dyDescent="0.2">
      <c r="A64" s="16" t="s">
        <v>84</v>
      </c>
      <c r="B64" s="16">
        <v>-25</v>
      </c>
      <c r="C64" s="16">
        <v>-104</v>
      </c>
      <c r="D64" s="16">
        <v>3</v>
      </c>
      <c r="E64" s="16">
        <v>-40</v>
      </c>
      <c r="G64" s="16">
        <v>15</v>
      </c>
      <c r="H64" s="16">
        <f>AM64-G64</f>
        <v>44</v>
      </c>
      <c r="I64" s="16">
        <f>AN64-AM64</f>
        <v>-87</v>
      </c>
      <c r="J64" s="16">
        <f>B64-AN64</f>
        <v>3</v>
      </c>
      <c r="K64" s="16">
        <v>23</v>
      </c>
      <c r="L64" s="16">
        <f>AO64-K64</f>
        <v>16</v>
      </c>
      <c r="M64" s="16">
        <f>AP64-AO64</f>
        <v>-108</v>
      </c>
      <c r="N64" s="16">
        <f>C64-AP64</f>
        <v>-35</v>
      </c>
      <c r="O64" s="16">
        <v>-20</v>
      </c>
      <c r="P64" s="16">
        <f>AQ64-O64</f>
        <v>-103</v>
      </c>
      <c r="Q64" s="16">
        <f>AR64-AQ64</f>
        <v>79</v>
      </c>
      <c r="R64" s="16">
        <f>D64-AR64</f>
        <v>47</v>
      </c>
      <c r="S64" s="16">
        <v>-40</v>
      </c>
      <c r="T64" s="16">
        <f>AG64-S64</f>
        <v>0</v>
      </c>
      <c r="U64" s="16">
        <f>AH64-AG64</f>
        <v>0</v>
      </c>
      <c r="V64" s="16">
        <f>E64-AH64</f>
        <v>0</v>
      </c>
      <c r="W64" s="16">
        <v>0</v>
      </c>
      <c r="X64" s="16">
        <f>AA64-W64</f>
        <v>0</v>
      </c>
      <c r="Y64" s="16">
        <f>AC64-AA64</f>
        <v>0</v>
      </c>
      <c r="AC64" s="16">
        <v>0</v>
      </c>
      <c r="AG64" s="16">
        <v>-40</v>
      </c>
      <c r="AH64" s="16">
        <v>-40</v>
      </c>
      <c r="AM64" s="16">
        <v>59</v>
      </c>
      <c r="AN64" s="16">
        <v>-28</v>
      </c>
      <c r="AO64" s="16">
        <v>39</v>
      </c>
      <c r="AP64" s="16">
        <v>-69</v>
      </c>
      <c r="AQ64" s="16">
        <v>-123</v>
      </c>
      <c r="AR64" s="16">
        <v>-44</v>
      </c>
    </row>
    <row r="65" spans="1:44" s="16" customFormat="1" ht="14.25" x14ac:dyDescent="0.2"/>
    <row r="66" spans="1:44" s="16" customFormat="1" ht="14.25" x14ac:dyDescent="0.2">
      <c r="A66" s="16" t="s">
        <v>85</v>
      </c>
      <c r="B66" s="16">
        <f>B26+B40+B62+B64</f>
        <v>49</v>
      </c>
      <c r="C66" s="16">
        <f>C26+C40+C62+C64</f>
        <v>88</v>
      </c>
      <c r="D66" s="16">
        <f>D26+D40+D62+D64</f>
        <v>-129</v>
      </c>
      <c r="E66" s="16">
        <f>E26+E40+E62+E64</f>
        <v>7322</v>
      </c>
      <c r="G66" s="16">
        <f>G26+G40+G62+G64</f>
        <v>871</v>
      </c>
      <c r="H66" s="16">
        <f>AM66-G66</f>
        <v>-1158</v>
      </c>
      <c r="I66" s="16">
        <f>AN66-AM66</f>
        <v>386</v>
      </c>
      <c r="J66" s="16">
        <f>B66-AN66</f>
        <v>-50</v>
      </c>
      <c r="K66" s="16">
        <f>K26+K40+K62+K64</f>
        <v>29</v>
      </c>
      <c r="L66" s="16">
        <f>AO66-K66</f>
        <v>86</v>
      </c>
      <c r="M66" s="16">
        <f>AP66-AO66</f>
        <v>170</v>
      </c>
      <c r="N66" s="16">
        <f>C66-AP66</f>
        <v>-197</v>
      </c>
      <c r="O66" s="16">
        <f>O26+O40+O62+O64</f>
        <v>915</v>
      </c>
      <c r="P66" s="16">
        <f>AQ66-O66</f>
        <v>5634</v>
      </c>
      <c r="Q66" s="16">
        <f>AR66-AQ66</f>
        <v>-5059</v>
      </c>
      <c r="R66" s="16">
        <f>D66-AR66</f>
        <v>-1619</v>
      </c>
      <c r="S66" s="16">
        <f>S26+S40+S62+S64</f>
        <v>13</v>
      </c>
      <c r="T66" s="16">
        <f>AG66-S66</f>
        <v>393</v>
      </c>
      <c r="U66" s="16">
        <f>AH66-AG66</f>
        <v>-319</v>
      </c>
      <c r="V66" s="16">
        <f>E66-AH66</f>
        <v>7235</v>
      </c>
      <c r="W66" s="16">
        <f>W26+W40+W62+W64</f>
        <v>-6973</v>
      </c>
      <c r="X66" s="16">
        <f>AA66-W66</f>
        <v>1612</v>
      </c>
      <c r="Y66" s="16">
        <f>AC66-AA66</f>
        <v>872</v>
      </c>
      <c r="AA66" s="16">
        <f t="shared" ref="AA66:AD66" si="63">AA26+AA40+AA62+AA64</f>
        <v>-5361</v>
      </c>
      <c r="AC66" s="16">
        <f t="shared" si="63"/>
        <v>-4489</v>
      </c>
      <c r="AD66" s="16">
        <f t="shared" si="63"/>
        <v>0</v>
      </c>
      <c r="AG66" s="16">
        <f>AG26+AG40+AG62+AG64</f>
        <v>406</v>
      </c>
      <c r="AH66" s="16">
        <f>AH26+AH40+AH62+AH64</f>
        <v>87</v>
      </c>
      <c r="AM66" s="16">
        <f>AM64+AM62+AM40+AM26</f>
        <v>-287</v>
      </c>
      <c r="AN66" s="16">
        <f>AN26+AN40+AN62+AN64</f>
        <v>99</v>
      </c>
      <c r="AO66" s="16">
        <f>AO26+AO40+AO62+AO64</f>
        <v>115</v>
      </c>
      <c r="AP66" s="16">
        <f>AP26+AP40+AP62+AP64</f>
        <v>285</v>
      </c>
      <c r="AQ66" s="16">
        <f>AQ26+AQ40+AQ62+AQ64</f>
        <v>6549</v>
      </c>
      <c r="AR66" s="16">
        <f>AR26+AR40+AR62+AR64</f>
        <v>1490</v>
      </c>
    </row>
    <row r="67" spans="1:44" s="16" customFormat="1" ht="14.25" x14ac:dyDescent="0.2"/>
    <row r="68" spans="1:44" s="16" customFormat="1" ht="14.25" x14ac:dyDescent="0.2">
      <c r="A68" s="16" t="s">
        <v>86</v>
      </c>
      <c r="B68" s="16">
        <v>16</v>
      </c>
      <c r="C68" s="16">
        <v>65</v>
      </c>
      <c r="D68" s="16">
        <v>153</v>
      </c>
      <c r="E68" s="16">
        <v>24</v>
      </c>
      <c r="G68" s="16">
        <v>16</v>
      </c>
      <c r="K68" s="16">
        <v>65</v>
      </c>
      <c r="L68" s="16">
        <v>65</v>
      </c>
      <c r="M68" s="16">
        <v>65</v>
      </c>
      <c r="N68" s="16">
        <v>65</v>
      </c>
      <c r="O68" s="16">
        <v>153</v>
      </c>
      <c r="P68" s="16">
        <v>153</v>
      </c>
      <c r="Q68" s="16">
        <v>153</v>
      </c>
      <c r="R68" s="16">
        <v>153</v>
      </c>
      <c r="S68" s="16">
        <v>24</v>
      </c>
      <c r="T68" s="16">
        <v>24</v>
      </c>
      <c r="U68" s="16">
        <v>24</v>
      </c>
      <c r="V68" s="16">
        <v>24</v>
      </c>
      <c r="W68" s="16">
        <v>7346</v>
      </c>
      <c r="X68" s="16">
        <v>7346</v>
      </c>
      <c r="Y68" s="16">
        <v>7346</v>
      </c>
      <c r="AA68" s="16">
        <v>7346</v>
      </c>
      <c r="AC68" s="16">
        <v>7346</v>
      </c>
      <c r="AG68" s="16">
        <v>24</v>
      </c>
      <c r="AH68" s="16">
        <v>24</v>
      </c>
      <c r="AM68" s="16">
        <v>16</v>
      </c>
      <c r="AN68" s="16">
        <v>16</v>
      </c>
      <c r="AO68" s="16">
        <v>65</v>
      </c>
      <c r="AP68" s="16">
        <v>65</v>
      </c>
      <c r="AQ68" s="16">
        <v>153</v>
      </c>
      <c r="AR68" s="16">
        <v>153</v>
      </c>
    </row>
    <row r="69" spans="1:44" s="16" customFormat="1" ht="14.25" x14ac:dyDescent="0.2">
      <c r="A69" s="16" t="s">
        <v>87</v>
      </c>
      <c r="B69" s="16">
        <v>65</v>
      </c>
      <c r="C69" s="16">
        <v>153</v>
      </c>
      <c r="D69" s="16">
        <v>24</v>
      </c>
      <c r="E69" s="16">
        <v>7346</v>
      </c>
      <c r="G69" s="16">
        <v>50</v>
      </c>
      <c r="K69" s="16">
        <v>94</v>
      </c>
      <c r="L69" s="16">
        <f>K69+L68</f>
        <v>159</v>
      </c>
      <c r="M69" s="16">
        <f>AO69+M66</f>
        <v>350</v>
      </c>
      <c r="N69" s="16">
        <f>AP69+N66</f>
        <v>153</v>
      </c>
      <c r="O69" s="16">
        <v>1068</v>
      </c>
      <c r="P69" s="16">
        <f>O69+P66</f>
        <v>6702</v>
      </c>
      <c r="Q69" s="16">
        <f>AQ69+Q66</f>
        <v>1643</v>
      </c>
      <c r="R69" s="16">
        <f>AR69+R66</f>
        <v>24</v>
      </c>
      <c r="S69" s="16">
        <v>37</v>
      </c>
      <c r="T69" s="16">
        <f>S69+T66</f>
        <v>430</v>
      </c>
      <c r="U69" s="16">
        <f>AG69+U66</f>
        <v>111</v>
      </c>
      <c r="V69" s="16">
        <f>AH69+V66</f>
        <v>7346</v>
      </c>
      <c r="W69" s="16">
        <v>373</v>
      </c>
      <c r="X69" s="16">
        <f>W69+X66</f>
        <v>1985</v>
      </c>
      <c r="Y69" s="16">
        <f>AA69+Y66</f>
        <v>2857</v>
      </c>
      <c r="AA69" s="16">
        <v>1985</v>
      </c>
      <c r="AC69" s="16">
        <v>2857</v>
      </c>
      <c r="AG69" s="16">
        <v>430</v>
      </c>
      <c r="AH69" s="16">
        <v>111</v>
      </c>
      <c r="AM69" s="16">
        <v>566</v>
      </c>
      <c r="AN69" s="16">
        <v>115</v>
      </c>
      <c r="AO69" s="16">
        <v>180</v>
      </c>
      <c r="AP69" s="16">
        <v>350</v>
      </c>
      <c r="AQ69" s="16">
        <v>6702</v>
      </c>
      <c r="AR69" s="16">
        <v>1643</v>
      </c>
    </row>
    <row r="70" spans="1:44" s="16" customFormat="1" ht="14.25" x14ac:dyDescent="0.2">
      <c r="A70" s="16" t="s">
        <v>0</v>
      </c>
    </row>
    <row r="71" spans="1:44" s="16" customFormat="1" ht="14.25" x14ac:dyDescent="0.2">
      <c r="A71" s="16" t="s">
        <v>88</v>
      </c>
      <c r="B71" s="16" t="s">
        <v>154</v>
      </c>
      <c r="K71" s="16">
        <v>0</v>
      </c>
      <c r="L71" s="16">
        <f t="shared" ref="L71:L79" si="64">AO71-K71</f>
        <v>0</v>
      </c>
      <c r="M71" s="16">
        <f t="shared" ref="M71:M93" si="65">AP71-AO71</f>
        <v>0</v>
      </c>
      <c r="N71" s="16">
        <f t="shared" ref="N71:N79" si="66">C71-AP71</f>
        <v>0</v>
      </c>
      <c r="O71" s="16">
        <v>0</v>
      </c>
      <c r="P71" s="16">
        <f t="shared" ref="P71:P79" si="67">AQ71-O71</f>
        <v>0</v>
      </c>
      <c r="Q71" s="16">
        <f t="shared" ref="Q71:Q93" si="68">AR71-AQ71</f>
        <v>0</v>
      </c>
      <c r="AO71" s="16">
        <v>0</v>
      </c>
      <c r="AP71" s="16">
        <v>0</v>
      </c>
      <c r="AQ71" s="16">
        <v>0</v>
      </c>
      <c r="AR71" s="16">
        <v>0</v>
      </c>
    </row>
    <row r="72" spans="1:44" s="16" customFormat="1" ht="14.25" x14ac:dyDescent="0.2">
      <c r="A72" s="16" t="s">
        <v>89</v>
      </c>
      <c r="B72" s="16" t="s">
        <v>154</v>
      </c>
      <c r="K72" s="16">
        <v>0</v>
      </c>
      <c r="L72" s="16">
        <f t="shared" si="64"/>
        <v>0</v>
      </c>
      <c r="M72" s="16">
        <f t="shared" si="65"/>
        <v>0</v>
      </c>
      <c r="N72" s="16">
        <f t="shared" si="66"/>
        <v>0</v>
      </c>
      <c r="O72" s="16">
        <v>0</v>
      </c>
      <c r="P72" s="16">
        <f t="shared" si="67"/>
        <v>0</v>
      </c>
      <c r="Q72" s="16">
        <f t="shared" si="68"/>
        <v>0</v>
      </c>
      <c r="AO72" s="16">
        <v>0</v>
      </c>
      <c r="AP72" s="16">
        <v>0</v>
      </c>
      <c r="AQ72" s="16">
        <v>0</v>
      </c>
      <c r="AR72" s="16">
        <v>0</v>
      </c>
    </row>
    <row r="73" spans="1:44" s="16" customFormat="1" ht="14.25" x14ac:dyDescent="0.2">
      <c r="A73" s="16" t="s">
        <v>90</v>
      </c>
      <c r="B73" s="16" t="s">
        <v>154</v>
      </c>
      <c r="K73" s="16">
        <v>0</v>
      </c>
      <c r="L73" s="16">
        <f t="shared" si="64"/>
        <v>0</v>
      </c>
      <c r="M73" s="16">
        <f t="shared" si="65"/>
        <v>0</v>
      </c>
      <c r="N73" s="16">
        <f t="shared" si="66"/>
        <v>0</v>
      </c>
      <c r="O73" s="16">
        <v>0</v>
      </c>
      <c r="P73" s="16">
        <f t="shared" si="67"/>
        <v>0</v>
      </c>
      <c r="Q73" s="16">
        <f t="shared" si="68"/>
        <v>0</v>
      </c>
      <c r="AO73" s="16">
        <v>0</v>
      </c>
      <c r="AP73" s="16">
        <v>0</v>
      </c>
      <c r="AQ73" s="16">
        <v>0</v>
      </c>
      <c r="AR73" s="16">
        <v>0</v>
      </c>
    </row>
    <row r="74" spans="1:44" s="16" customFormat="1" ht="14.25" x14ac:dyDescent="0.2">
      <c r="A74" s="16" t="s">
        <v>21</v>
      </c>
      <c r="B74" s="16" t="s">
        <v>154</v>
      </c>
      <c r="K74" s="16">
        <v>0</v>
      </c>
      <c r="L74" s="16">
        <f t="shared" si="64"/>
        <v>0</v>
      </c>
      <c r="M74" s="16">
        <f t="shared" si="65"/>
        <v>0</v>
      </c>
      <c r="N74" s="16">
        <f t="shared" si="66"/>
        <v>0</v>
      </c>
      <c r="O74" s="16">
        <v>0</v>
      </c>
      <c r="P74" s="16">
        <f t="shared" si="67"/>
        <v>0</v>
      </c>
      <c r="Q74" s="16">
        <f t="shared" si="68"/>
        <v>0</v>
      </c>
      <c r="AO74" s="16">
        <v>0</v>
      </c>
      <c r="AP74" s="16">
        <v>0</v>
      </c>
      <c r="AQ74" s="16">
        <v>0</v>
      </c>
      <c r="AR74" s="16">
        <v>0</v>
      </c>
    </row>
    <row r="75" spans="1:44" s="16" customFormat="1" ht="14.25" x14ac:dyDescent="0.2">
      <c r="A75" s="16" t="s">
        <v>91</v>
      </c>
      <c r="B75" s="16">
        <v>1500</v>
      </c>
      <c r="C75" s="16">
        <v>1786</v>
      </c>
      <c r="K75" s="16">
        <v>0</v>
      </c>
      <c r="L75" s="16">
        <f t="shared" si="64"/>
        <v>1004</v>
      </c>
      <c r="M75" s="16">
        <f t="shared" si="65"/>
        <v>0</v>
      </c>
      <c r="N75" s="16">
        <f t="shared" si="66"/>
        <v>782</v>
      </c>
      <c r="O75" s="16">
        <v>878</v>
      </c>
      <c r="P75" s="16">
        <f t="shared" si="67"/>
        <v>1042</v>
      </c>
      <c r="Q75" s="16">
        <f t="shared" si="68"/>
        <v>870</v>
      </c>
      <c r="S75" s="16">
        <v>3738</v>
      </c>
      <c r="AO75" s="16">
        <v>1004</v>
      </c>
      <c r="AP75" s="16">
        <v>1004</v>
      </c>
      <c r="AQ75" s="16">
        <v>1920</v>
      </c>
      <c r="AR75" s="16">
        <v>2790</v>
      </c>
    </row>
    <row r="76" spans="1:44" s="16" customFormat="1" ht="14.25" x14ac:dyDescent="0.2">
      <c r="A76" s="16" t="s">
        <v>22</v>
      </c>
      <c r="B76" s="16" t="s">
        <v>154</v>
      </c>
      <c r="K76" s="16">
        <v>0</v>
      </c>
      <c r="L76" s="16">
        <f t="shared" si="64"/>
        <v>0</v>
      </c>
      <c r="M76" s="16">
        <f t="shared" si="65"/>
        <v>0</v>
      </c>
      <c r="N76" s="16">
        <f t="shared" si="66"/>
        <v>0</v>
      </c>
      <c r="O76" s="16">
        <v>0</v>
      </c>
      <c r="P76" s="16">
        <f t="shared" si="67"/>
        <v>0</v>
      </c>
      <c r="Q76" s="16">
        <f t="shared" si="68"/>
        <v>0</v>
      </c>
      <c r="AO76" s="16">
        <v>0</v>
      </c>
      <c r="AP76" s="16">
        <v>0</v>
      </c>
      <c r="AQ76" s="16">
        <v>0</v>
      </c>
      <c r="AR76" s="16">
        <v>0</v>
      </c>
    </row>
    <row r="77" spans="1:44" s="16" customFormat="1" ht="14.25" x14ac:dyDescent="0.2">
      <c r="A77" s="16" t="s">
        <v>23</v>
      </c>
      <c r="B77" s="16" t="s">
        <v>154</v>
      </c>
      <c r="K77" s="16">
        <v>0</v>
      </c>
      <c r="L77" s="16">
        <f t="shared" si="64"/>
        <v>0</v>
      </c>
      <c r="M77" s="16">
        <f t="shared" si="65"/>
        <v>0</v>
      </c>
      <c r="N77" s="16">
        <f t="shared" si="66"/>
        <v>0</v>
      </c>
      <c r="O77" s="16">
        <v>0</v>
      </c>
      <c r="P77" s="16">
        <f t="shared" si="67"/>
        <v>0</v>
      </c>
      <c r="Q77" s="16">
        <f t="shared" si="68"/>
        <v>0</v>
      </c>
      <c r="AO77" s="16">
        <v>0</v>
      </c>
      <c r="AP77" s="16">
        <v>0</v>
      </c>
      <c r="AQ77" s="16">
        <v>0</v>
      </c>
      <c r="AR77" s="16">
        <v>0</v>
      </c>
    </row>
    <row r="78" spans="1:44" s="16" customFormat="1" ht="14.25" x14ac:dyDescent="0.2">
      <c r="A78" s="16" t="s">
        <v>26</v>
      </c>
      <c r="B78" s="16" t="s">
        <v>154</v>
      </c>
      <c r="K78" s="16">
        <v>0</v>
      </c>
      <c r="L78" s="16">
        <f t="shared" si="64"/>
        <v>0</v>
      </c>
      <c r="M78" s="16">
        <f t="shared" si="65"/>
        <v>0</v>
      </c>
      <c r="N78" s="16">
        <f t="shared" si="66"/>
        <v>0</v>
      </c>
      <c r="O78" s="16">
        <v>0</v>
      </c>
      <c r="P78" s="16">
        <f t="shared" si="67"/>
        <v>0</v>
      </c>
      <c r="Q78" s="16">
        <f t="shared" si="68"/>
        <v>0</v>
      </c>
      <c r="AO78" s="16">
        <v>0</v>
      </c>
      <c r="AP78" s="16">
        <v>0</v>
      </c>
      <c r="AQ78" s="16">
        <v>0</v>
      </c>
      <c r="AR78" s="16">
        <v>0</v>
      </c>
    </row>
    <row r="79" spans="1:44" s="16" customFormat="1" ht="14.25" x14ac:dyDescent="0.2">
      <c r="A79" s="16" t="s">
        <v>92</v>
      </c>
      <c r="B79" s="16" t="s">
        <v>154</v>
      </c>
      <c r="K79" s="16">
        <v>0</v>
      </c>
      <c r="L79" s="16">
        <f t="shared" si="64"/>
        <v>0</v>
      </c>
      <c r="M79" s="16">
        <f t="shared" si="65"/>
        <v>0</v>
      </c>
      <c r="N79" s="16">
        <f t="shared" si="66"/>
        <v>0</v>
      </c>
      <c r="O79" s="16">
        <v>5753</v>
      </c>
      <c r="P79" s="16">
        <f t="shared" si="67"/>
        <v>-5753</v>
      </c>
      <c r="Q79" s="16">
        <f t="shared" si="68"/>
        <v>0</v>
      </c>
      <c r="AO79" s="16">
        <v>0</v>
      </c>
      <c r="AP79" s="16">
        <v>0</v>
      </c>
      <c r="AQ79" s="16">
        <v>0</v>
      </c>
      <c r="AR79" s="16">
        <v>0</v>
      </c>
    </row>
    <row r="80" spans="1:44" s="16" customFormat="1" ht="14.25" x14ac:dyDescent="0.2">
      <c r="A80" s="16" t="s">
        <v>130</v>
      </c>
      <c r="S80" s="16">
        <v>29412</v>
      </c>
    </row>
    <row r="81" spans="1:44" s="16" customFormat="1" ht="14.25" x14ac:dyDescent="0.2">
      <c r="A81" s="16" t="s">
        <v>93</v>
      </c>
      <c r="B81" s="16" t="s">
        <v>154</v>
      </c>
      <c r="K81" s="16">
        <v>0</v>
      </c>
      <c r="L81" s="16">
        <f t="shared" ref="L81:L94" si="69">AO81-K81</f>
        <v>0</v>
      </c>
      <c r="M81" s="16">
        <f t="shared" si="65"/>
        <v>0</v>
      </c>
      <c r="N81" s="16">
        <f t="shared" ref="N81:N93" si="70">C81-AP81</f>
        <v>0</v>
      </c>
      <c r="O81" s="16">
        <v>0</v>
      </c>
      <c r="P81" s="16">
        <f t="shared" ref="P81:P93" si="71">AQ81-O81</f>
        <v>0</v>
      </c>
      <c r="Q81" s="16">
        <f t="shared" si="68"/>
        <v>0</v>
      </c>
      <c r="AO81" s="16">
        <v>0</v>
      </c>
      <c r="AP81" s="16">
        <v>0</v>
      </c>
      <c r="AQ81" s="16">
        <v>0</v>
      </c>
      <c r="AR81" s="16">
        <v>0</v>
      </c>
    </row>
    <row r="82" spans="1:44" s="16" customFormat="1" ht="14.25" x14ac:dyDescent="0.2">
      <c r="A82" s="16" t="s">
        <v>94</v>
      </c>
      <c r="B82" s="16">
        <v>2578</v>
      </c>
      <c r="C82" s="16">
        <v>3254</v>
      </c>
      <c r="K82" s="16">
        <v>579</v>
      </c>
      <c r="L82" s="16">
        <f t="shared" si="69"/>
        <v>0</v>
      </c>
      <c r="M82" s="16">
        <f t="shared" si="65"/>
        <v>1911</v>
      </c>
      <c r="N82" s="16">
        <f t="shared" si="70"/>
        <v>764</v>
      </c>
      <c r="O82" s="16">
        <v>1435</v>
      </c>
      <c r="P82" s="16">
        <f t="shared" si="71"/>
        <v>3427</v>
      </c>
      <c r="Q82" s="16">
        <f t="shared" si="68"/>
        <v>29</v>
      </c>
      <c r="S82" s="16">
        <v>3213</v>
      </c>
      <c r="AO82" s="16">
        <v>579</v>
      </c>
      <c r="AP82" s="16">
        <v>2490</v>
      </c>
      <c r="AQ82" s="16">
        <v>4862</v>
      </c>
      <c r="AR82" s="16">
        <v>4891</v>
      </c>
    </row>
    <row r="83" spans="1:44" s="16" customFormat="1" ht="14.25" x14ac:dyDescent="0.2">
      <c r="A83" s="16" t="s">
        <v>95</v>
      </c>
      <c r="B83" s="16" t="s">
        <v>154</v>
      </c>
      <c r="K83" s="16">
        <v>0</v>
      </c>
      <c r="L83" s="16">
        <f t="shared" si="69"/>
        <v>0</v>
      </c>
      <c r="M83" s="16">
        <f t="shared" si="65"/>
        <v>0</v>
      </c>
      <c r="N83" s="16">
        <f t="shared" si="70"/>
        <v>0</v>
      </c>
      <c r="O83" s="16">
        <v>0</v>
      </c>
      <c r="P83" s="16">
        <f t="shared" si="71"/>
        <v>0</v>
      </c>
      <c r="Q83" s="16">
        <f t="shared" si="68"/>
        <v>0</v>
      </c>
      <c r="AO83" s="16">
        <v>0</v>
      </c>
      <c r="AP83" s="16">
        <v>0</v>
      </c>
      <c r="AQ83" s="16">
        <v>0</v>
      </c>
      <c r="AR83" s="16">
        <v>0</v>
      </c>
    </row>
    <row r="84" spans="1:44" s="16" customFormat="1" ht="14.25" x14ac:dyDescent="0.2">
      <c r="A84" s="16" t="s">
        <v>96</v>
      </c>
      <c r="B84" s="16" t="s">
        <v>154</v>
      </c>
      <c r="K84" s="16">
        <v>0</v>
      </c>
      <c r="L84" s="16">
        <f t="shared" si="69"/>
        <v>0</v>
      </c>
      <c r="M84" s="16">
        <f t="shared" si="65"/>
        <v>0</v>
      </c>
      <c r="N84" s="16">
        <f t="shared" si="70"/>
        <v>0</v>
      </c>
      <c r="O84" s="16">
        <v>0</v>
      </c>
      <c r="P84" s="16">
        <f t="shared" si="71"/>
        <v>0</v>
      </c>
      <c r="Q84" s="16">
        <f t="shared" si="68"/>
        <v>0</v>
      </c>
      <c r="AO84" s="16">
        <v>0</v>
      </c>
      <c r="AP84" s="16">
        <v>0</v>
      </c>
      <c r="AQ84" s="16">
        <v>0</v>
      </c>
      <c r="AR84" s="16">
        <v>0</v>
      </c>
    </row>
    <row r="85" spans="1:44" s="16" customFormat="1" ht="14.25" x14ac:dyDescent="0.2">
      <c r="A85" s="16" t="s">
        <v>97</v>
      </c>
      <c r="B85" s="16" t="s">
        <v>154</v>
      </c>
      <c r="K85" s="16">
        <v>0</v>
      </c>
      <c r="L85" s="16">
        <f t="shared" si="69"/>
        <v>0</v>
      </c>
      <c r="M85" s="16">
        <f t="shared" si="65"/>
        <v>0</v>
      </c>
      <c r="N85" s="16">
        <f t="shared" si="70"/>
        <v>0</v>
      </c>
      <c r="O85" s="16">
        <v>0</v>
      </c>
      <c r="P85" s="16">
        <f t="shared" si="71"/>
        <v>0</v>
      </c>
      <c r="Q85" s="16">
        <f t="shared" si="68"/>
        <v>0</v>
      </c>
      <c r="AO85" s="16">
        <v>0</v>
      </c>
      <c r="AP85" s="16">
        <v>0</v>
      </c>
      <c r="AQ85" s="16">
        <v>0</v>
      </c>
      <c r="AR85" s="16">
        <v>0</v>
      </c>
    </row>
    <row r="86" spans="1:44" s="16" customFormat="1" ht="14.25" x14ac:dyDescent="0.2">
      <c r="A86" s="16" t="s">
        <v>98</v>
      </c>
      <c r="B86" s="16" t="s">
        <v>154</v>
      </c>
      <c r="K86" s="16">
        <v>0</v>
      </c>
      <c r="L86" s="16">
        <f t="shared" si="69"/>
        <v>0</v>
      </c>
      <c r="M86" s="16">
        <f t="shared" si="65"/>
        <v>0</v>
      </c>
      <c r="N86" s="16">
        <f t="shared" si="70"/>
        <v>0</v>
      </c>
      <c r="O86" s="16">
        <v>0</v>
      </c>
      <c r="P86" s="16">
        <f t="shared" si="71"/>
        <v>0</v>
      </c>
      <c r="Q86" s="16">
        <f t="shared" si="68"/>
        <v>0</v>
      </c>
      <c r="AO86" s="16">
        <v>0</v>
      </c>
      <c r="AP86" s="16">
        <v>0</v>
      </c>
      <c r="AQ86" s="16">
        <v>0</v>
      </c>
      <c r="AR86" s="16">
        <v>0</v>
      </c>
    </row>
    <row r="87" spans="1:44" s="16" customFormat="1" ht="14.25" x14ac:dyDescent="0.2">
      <c r="A87" s="16" t="s">
        <v>99</v>
      </c>
      <c r="K87" s="16">
        <v>0</v>
      </c>
      <c r="L87" s="16">
        <f t="shared" si="69"/>
        <v>0</v>
      </c>
      <c r="M87" s="16">
        <f t="shared" si="65"/>
        <v>0</v>
      </c>
      <c r="N87" s="16">
        <f t="shared" si="70"/>
        <v>0</v>
      </c>
      <c r="O87" s="16">
        <v>1650</v>
      </c>
      <c r="P87" s="16">
        <f t="shared" si="71"/>
        <v>-1650</v>
      </c>
      <c r="Q87" s="16">
        <f t="shared" si="68"/>
        <v>0</v>
      </c>
      <c r="AO87" s="16">
        <v>0</v>
      </c>
      <c r="AP87" s="16">
        <v>0</v>
      </c>
      <c r="AQ87" s="16">
        <v>0</v>
      </c>
      <c r="AR87" s="16">
        <v>0</v>
      </c>
    </row>
    <row r="88" spans="1:44" s="16" customFormat="1" ht="14.25" x14ac:dyDescent="0.2">
      <c r="A88" s="16" t="s">
        <v>100</v>
      </c>
      <c r="B88" s="16" t="s">
        <v>154</v>
      </c>
      <c r="K88" s="16">
        <v>0</v>
      </c>
      <c r="L88" s="16">
        <f t="shared" si="69"/>
        <v>0</v>
      </c>
      <c r="M88" s="16">
        <f t="shared" si="65"/>
        <v>0</v>
      </c>
      <c r="N88" s="16">
        <f t="shared" si="70"/>
        <v>0</v>
      </c>
      <c r="O88" s="16">
        <v>0</v>
      </c>
      <c r="P88" s="16">
        <f t="shared" si="71"/>
        <v>0</v>
      </c>
      <c r="Q88" s="16">
        <f t="shared" si="68"/>
        <v>0</v>
      </c>
      <c r="AO88" s="16">
        <v>0</v>
      </c>
      <c r="AP88" s="16">
        <v>0</v>
      </c>
      <c r="AQ88" s="16">
        <v>0</v>
      </c>
      <c r="AR88" s="16">
        <v>0</v>
      </c>
    </row>
    <row r="89" spans="1:44" s="16" customFormat="1" ht="14.25" x14ac:dyDescent="0.2">
      <c r="A89" s="16" t="s">
        <v>101</v>
      </c>
      <c r="K89" s="16">
        <v>0</v>
      </c>
      <c r="L89" s="16">
        <f t="shared" si="69"/>
        <v>0</v>
      </c>
      <c r="M89" s="16">
        <f t="shared" si="65"/>
        <v>0</v>
      </c>
      <c r="N89" s="16">
        <f t="shared" si="70"/>
        <v>0</v>
      </c>
      <c r="O89" s="16">
        <v>0</v>
      </c>
      <c r="P89" s="16">
        <f t="shared" si="71"/>
        <v>0</v>
      </c>
      <c r="Q89" s="16">
        <f t="shared" si="68"/>
        <v>0</v>
      </c>
      <c r="AO89" s="16">
        <v>0</v>
      </c>
      <c r="AP89" s="16">
        <v>0</v>
      </c>
      <c r="AQ89" s="16">
        <v>0</v>
      </c>
      <c r="AR89" s="16">
        <v>0</v>
      </c>
    </row>
    <row r="90" spans="1:44" s="16" customFormat="1" ht="14.25" x14ac:dyDescent="0.2">
      <c r="A90" s="16" t="s">
        <v>102</v>
      </c>
      <c r="B90" s="16" t="s">
        <v>154</v>
      </c>
      <c r="K90" s="16">
        <v>0</v>
      </c>
      <c r="L90" s="16">
        <f t="shared" si="69"/>
        <v>0</v>
      </c>
      <c r="M90" s="16">
        <f t="shared" si="65"/>
        <v>0</v>
      </c>
      <c r="N90" s="16">
        <f t="shared" si="70"/>
        <v>0</v>
      </c>
      <c r="O90" s="16">
        <v>0</v>
      </c>
      <c r="P90" s="16">
        <f t="shared" si="71"/>
        <v>0</v>
      </c>
      <c r="Q90" s="16">
        <f t="shared" si="68"/>
        <v>0</v>
      </c>
      <c r="AO90" s="16">
        <v>0</v>
      </c>
      <c r="AP90" s="16">
        <v>0</v>
      </c>
      <c r="AQ90" s="16">
        <v>0</v>
      </c>
      <c r="AR90" s="16">
        <v>0</v>
      </c>
    </row>
    <row r="91" spans="1:44" s="16" customFormat="1" ht="14.25" x14ac:dyDescent="0.2">
      <c r="A91" s="16" t="s">
        <v>103</v>
      </c>
      <c r="K91" s="16">
        <v>0</v>
      </c>
      <c r="L91" s="16">
        <f t="shared" si="69"/>
        <v>0</v>
      </c>
      <c r="M91" s="16">
        <f t="shared" si="65"/>
        <v>0</v>
      </c>
      <c r="N91" s="16">
        <f t="shared" si="70"/>
        <v>0</v>
      </c>
      <c r="O91" s="16">
        <v>0</v>
      </c>
      <c r="P91" s="16">
        <f t="shared" si="71"/>
        <v>0</v>
      </c>
      <c r="Q91" s="16">
        <f t="shared" si="68"/>
        <v>0</v>
      </c>
      <c r="AO91" s="16">
        <v>0</v>
      </c>
      <c r="AP91" s="16">
        <v>0</v>
      </c>
      <c r="AQ91" s="16">
        <v>0</v>
      </c>
      <c r="AR91" s="16">
        <v>0</v>
      </c>
    </row>
    <row r="92" spans="1:44" s="16" customFormat="1" ht="14.25" x14ac:dyDescent="0.2">
      <c r="A92" s="16" t="s">
        <v>104</v>
      </c>
      <c r="K92" s="16">
        <v>0</v>
      </c>
      <c r="L92" s="16">
        <f t="shared" si="69"/>
        <v>0</v>
      </c>
      <c r="M92" s="16">
        <f t="shared" si="65"/>
        <v>0</v>
      </c>
      <c r="N92" s="16">
        <f t="shared" si="70"/>
        <v>0</v>
      </c>
      <c r="O92" s="16">
        <v>0</v>
      </c>
      <c r="P92" s="16">
        <f t="shared" si="71"/>
        <v>0</v>
      </c>
      <c r="Q92" s="16">
        <f t="shared" si="68"/>
        <v>0</v>
      </c>
      <c r="AO92" s="16">
        <v>0</v>
      </c>
      <c r="AP92" s="16">
        <v>0</v>
      </c>
      <c r="AQ92" s="16">
        <v>0</v>
      </c>
      <c r="AR92" s="16">
        <v>0</v>
      </c>
    </row>
    <row r="93" spans="1:44" s="16" customFormat="1" ht="14.25" x14ac:dyDescent="0.2">
      <c r="A93" s="16" t="s">
        <v>105</v>
      </c>
      <c r="K93" s="16">
        <v>0</v>
      </c>
      <c r="L93" s="16">
        <f t="shared" si="69"/>
        <v>0</v>
      </c>
      <c r="M93" s="16">
        <f t="shared" si="65"/>
        <v>0</v>
      </c>
      <c r="N93" s="16">
        <f t="shared" si="70"/>
        <v>0</v>
      </c>
      <c r="O93" s="16">
        <v>0</v>
      </c>
      <c r="P93" s="16">
        <f t="shared" si="71"/>
        <v>0</v>
      </c>
      <c r="Q93" s="16">
        <f t="shared" si="68"/>
        <v>0</v>
      </c>
      <c r="AO93" s="16">
        <v>0</v>
      </c>
      <c r="AP93" s="16">
        <v>0</v>
      </c>
      <c r="AQ93" s="16">
        <v>0</v>
      </c>
      <c r="AR93" s="16">
        <v>0</v>
      </c>
    </row>
    <row r="94" spans="1:44" s="16" customFormat="1" ht="14.25" x14ac:dyDescent="0.2">
      <c r="L94" s="16">
        <f t="shared" si="69"/>
        <v>0</v>
      </c>
    </row>
    <row r="95" spans="1:44" s="16" customFormat="1" ht="14.25" x14ac:dyDescent="0.2"/>
    <row r="96" spans="1:44" s="16" customFormat="1" ht="14.25" x14ac:dyDescent="0.2"/>
    <row r="97" s="16" customFormat="1" ht="14.25" x14ac:dyDescent="0.2"/>
  </sheetData>
  <pageMargins left="0.7" right="0.7" top="0.75" bottom="0.75" header="0.3" footer="0.3"/>
  <pageSetup orientation="portrait" r:id="rId1"/>
  <ignoredErrors>
    <ignoredError sqref="AG55:AG66 S55:T66 S35:T43 AG35:AG43 AG3:AG12 S3:T12 AG14:AG33 S14:T33 S45:T53 AG45:AG53 AA3:AA66 X3:X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workbookViewId="0">
      <pane xSplit="1" ySplit="1" topLeftCell="I23" activePane="bottomRight" state="frozen"/>
      <selection pane="topRight" activeCell="B1" sqref="B1"/>
      <selection pane="bottomLeft" activeCell="A2" sqref="A2"/>
      <selection pane="bottomRight" activeCell="Q46" sqref="Q46"/>
    </sheetView>
  </sheetViews>
  <sheetFormatPr defaultRowHeight="14.25" x14ac:dyDescent="0.2"/>
  <cols>
    <col min="1" max="1" width="40.42578125" style="15" customWidth="1"/>
    <col min="2" max="16" width="12.5703125" style="15" bestFit="1" customWidth="1"/>
    <col min="17" max="23" width="12.5703125" style="15" customWidth="1"/>
    <col min="24" max="24" width="9.140625" style="15"/>
    <col min="25" max="25" width="10.140625" style="15" bestFit="1" customWidth="1"/>
    <col min="26" max="16384" width="9.140625" style="15"/>
  </cols>
  <sheetData>
    <row r="1" spans="1:25" x14ac:dyDescent="0.2">
      <c r="A1" s="15" t="s">
        <v>0</v>
      </c>
      <c r="B1" s="15" t="s">
        <v>155</v>
      </c>
      <c r="C1" s="15" t="s">
        <v>161</v>
      </c>
      <c r="D1" s="15" t="s">
        <v>159</v>
      </c>
      <c r="E1" s="15" t="s">
        <v>160</v>
      </c>
      <c r="F1" s="15" t="s">
        <v>143</v>
      </c>
      <c r="G1" s="15" t="s">
        <v>151</v>
      </c>
      <c r="H1" s="15" t="s">
        <v>153</v>
      </c>
      <c r="I1" s="15" t="s">
        <v>36</v>
      </c>
      <c r="J1" s="15" t="s">
        <v>171</v>
      </c>
      <c r="K1" s="15" t="s">
        <v>174</v>
      </c>
      <c r="L1" s="15" t="s">
        <v>178</v>
      </c>
      <c r="M1" s="15" t="s">
        <v>179</v>
      </c>
      <c r="N1" s="15" t="s">
        <v>184</v>
      </c>
      <c r="O1" s="15" t="s">
        <v>187</v>
      </c>
      <c r="P1" s="15" t="s">
        <v>190</v>
      </c>
      <c r="Q1" s="15" t="s">
        <v>192</v>
      </c>
      <c r="Y1" s="15" t="s">
        <v>191</v>
      </c>
    </row>
    <row r="2" spans="1:25" x14ac:dyDescent="0.2">
      <c r="A2" s="15" t="s">
        <v>108</v>
      </c>
    </row>
    <row r="3" spans="1:25" s="16" customFormat="1" x14ac:dyDescent="0.2">
      <c r="A3" s="16" t="s">
        <v>109</v>
      </c>
    </row>
    <row r="4" spans="1:25" s="16" customFormat="1" x14ac:dyDescent="0.2">
      <c r="A4" s="16" t="s">
        <v>110</v>
      </c>
      <c r="B4" s="16">
        <v>65</v>
      </c>
      <c r="C4" s="16">
        <v>566</v>
      </c>
      <c r="D4" s="16">
        <v>50</v>
      </c>
      <c r="E4" s="16">
        <v>115</v>
      </c>
      <c r="F4" s="16">
        <v>153</v>
      </c>
      <c r="G4" s="16">
        <v>1068</v>
      </c>
      <c r="H4" s="16">
        <v>6702</v>
      </c>
      <c r="I4" s="16">
        <v>1643</v>
      </c>
      <c r="J4" s="16">
        <v>24</v>
      </c>
      <c r="K4" s="16">
        <v>37</v>
      </c>
      <c r="L4" s="16">
        <v>430</v>
      </c>
      <c r="M4" s="16">
        <v>111</v>
      </c>
      <c r="N4" s="16">
        <v>7346</v>
      </c>
      <c r="O4" s="16">
        <v>373</v>
      </c>
      <c r="P4" s="16">
        <v>1985</v>
      </c>
      <c r="Q4" s="16">
        <v>2857</v>
      </c>
      <c r="S4" s="16">
        <f>Q4</f>
        <v>2857</v>
      </c>
      <c r="Y4" s="16">
        <f>P4+13700+3400</f>
        <v>19085</v>
      </c>
    </row>
    <row r="5" spans="1:25" s="16" customFormat="1" x14ac:dyDescent="0.2">
      <c r="A5" s="16" t="s">
        <v>162</v>
      </c>
      <c r="B5" s="16">
        <v>0</v>
      </c>
      <c r="C5" s="16">
        <v>1</v>
      </c>
      <c r="D5" s="16">
        <v>1</v>
      </c>
      <c r="E5" s="16">
        <v>1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L5" s="16">
        <v>195</v>
      </c>
      <c r="M5" s="16">
        <v>0</v>
      </c>
    </row>
    <row r="6" spans="1:25" s="16" customFormat="1" x14ac:dyDescent="0.2">
      <c r="A6" s="16" t="s">
        <v>53</v>
      </c>
      <c r="B6" s="16">
        <v>36</v>
      </c>
      <c r="C6" s="16">
        <v>709</v>
      </c>
      <c r="D6" s="16">
        <v>136</v>
      </c>
      <c r="E6" s="16">
        <v>111</v>
      </c>
      <c r="F6" s="16">
        <v>86</v>
      </c>
      <c r="G6" s="16">
        <v>60</v>
      </c>
      <c r="H6" s="16">
        <v>69</v>
      </c>
      <c r="I6" s="16">
        <v>170</v>
      </c>
      <c r="J6" s="16">
        <v>94</v>
      </c>
      <c r="K6" s="16">
        <v>79</v>
      </c>
      <c r="L6" s="16">
        <v>260</v>
      </c>
      <c r="M6" s="16">
        <v>186</v>
      </c>
      <c r="N6" s="16">
        <v>112</v>
      </c>
      <c r="O6" s="16">
        <v>39</v>
      </c>
      <c r="P6" s="16">
        <v>363</v>
      </c>
      <c r="Q6" s="16">
        <v>138</v>
      </c>
      <c r="S6" s="16">
        <f>Q6</f>
        <v>138</v>
      </c>
      <c r="Y6" s="16">
        <f>P6</f>
        <v>363</v>
      </c>
    </row>
    <row r="7" spans="1:25" s="16" customFormat="1" x14ac:dyDescent="0.2">
      <c r="A7" s="16" t="s">
        <v>193</v>
      </c>
      <c r="Q7" s="16">
        <v>4500</v>
      </c>
      <c r="S7" s="16">
        <v>0</v>
      </c>
    </row>
    <row r="8" spans="1:25" s="16" customFormat="1" x14ac:dyDescent="0.2">
      <c r="A8" s="16" t="s">
        <v>111</v>
      </c>
      <c r="B8" s="16">
        <f>SUM(B4:B6)</f>
        <v>101</v>
      </c>
      <c r="C8" s="16">
        <f t="shared" ref="C8:Y8" si="0">SUM(C4:C6)</f>
        <v>1276</v>
      </c>
      <c r="D8" s="16">
        <f t="shared" si="0"/>
        <v>187</v>
      </c>
      <c r="E8" s="16">
        <f t="shared" si="0"/>
        <v>227</v>
      </c>
      <c r="F8" s="16">
        <f t="shared" si="0"/>
        <v>239</v>
      </c>
      <c r="G8" s="16">
        <f t="shared" si="0"/>
        <v>1128</v>
      </c>
      <c r="H8" s="16">
        <f t="shared" si="0"/>
        <v>6771</v>
      </c>
      <c r="I8" s="16">
        <f t="shared" si="0"/>
        <v>1813</v>
      </c>
      <c r="J8" s="16">
        <f t="shared" si="0"/>
        <v>118</v>
      </c>
      <c r="K8" s="16">
        <f t="shared" si="0"/>
        <v>116</v>
      </c>
      <c r="L8" s="16">
        <f t="shared" si="0"/>
        <v>885</v>
      </c>
      <c r="M8" s="16">
        <f t="shared" si="0"/>
        <v>297</v>
      </c>
      <c r="N8" s="16">
        <f t="shared" si="0"/>
        <v>7458</v>
      </c>
      <c r="O8" s="16">
        <f t="shared" si="0"/>
        <v>412</v>
      </c>
      <c r="P8" s="16">
        <f t="shared" si="0"/>
        <v>2348</v>
      </c>
      <c r="Q8" s="16">
        <f t="shared" si="0"/>
        <v>2995</v>
      </c>
      <c r="S8" s="16">
        <f>Q8</f>
        <v>2995</v>
      </c>
      <c r="Y8" s="16">
        <f t="shared" si="0"/>
        <v>19448</v>
      </c>
    </row>
    <row r="9" spans="1:25" s="16" customFormat="1" x14ac:dyDescent="0.2">
      <c r="A9" s="16" t="s">
        <v>0</v>
      </c>
    </row>
    <row r="10" spans="1:25" s="16" customFormat="1" x14ac:dyDescent="0.2">
      <c r="A10" s="16" t="s">
        <v>112</v>
      </c>
    </row>
    <row r="11" spans="1:25" s="16" customFormat="1" x14ac:dyDescent="0.2">
      <c r="A11" s="16" t="s">
        <v>113</v>
      </c>
      <c r="B11" s="16">
        <v>29</v>
      </c>
      <c r="C11" s="16">
        <v>29</v>
      </c>
      <c r="D11" s="16">
        <v>29</v>
      </c>
      <c r="E11" s="16">
        <v>29</v>
      </c>
      <c r="F11" s="16">
        <v>29</v>
      </c>
      <c r="G11" s="16">
        <v>29</v>
      </c>
      <c r="H11" s="16">
        <v>29</v>
      </c>
      <c r="I11" s="16">
        <v>29</v>
      </c>
      <c r="J11" s="16">
        <v>29</v>
      </c>
      <c r="K11" s="16">
        <v>29</v>
      </c>
      <c r="L11" s="16">
        <v>56</v>
      </c>
      <c r="M11" s="16">
        <v>60</v>
      </c>
      <c r="N11" s="16">
        <v>60</v>
      </c>
      <c r="O11" s="16">
        <v>60</v>
      </c>
      <c r="P11" s="16">
        <v>60</v>
      </c>
      <c r="S11" s="16">
        <f t="shared" ref="S11:S12" si="1">Q11</f>
        <v>0</v>
      </c>
    </row>
    <row r="12" spans="1:25" s="16" customFormat="1" x14ac:dyDescent="0.2">
      <c r="A12" s="16" t="s">
        <v>114</v>
      </c>
      <c r="B12" s="16">
        <v>82</v>
      </c>
      <c r="C12" s="16">
        <v>82</v>
      </c>
      <c r="D12" s="16">
        <v>82</v>
      </c>
      <c r="E12" s="16">
        <v>82</v>
      </c>
      <c r="F12" s="16">
        <v>123</v>
      </c>
      <c r="G12" s="16">
        <v>123</v>
      </c>
      <c r="H12" s="16">
        <v>126</v>
      </c>
      <c r="I12" s="16">
        <v>154</v>
      </c>
      <c r="J12" s="16">
        <v>172</v>
      </c>
      <c r="K12" s="16">
        <v>172</v>
      </c>
      <c r="L12" s="16">
        <v>172</v>
      </c>
      <c r="M12" s="16">
        <v>171</v>
      </c>
      <c r="N12" s="16">
        <v>172</v>
      </c>
      <c r="O12" s="16">
        <v>172</v>
      </c>
      <c r="P12" s="16">
        <v>171</v>
      </c>
      <c r="S12" s="16">
        <f t="shared" si="1"/>
        <v>0</v>
      </c>
    </row>
    <row r="13" spans="1:25" s="16" customFormat="1" x14ac:dyDescent="0.2">
      <c r="A13" s="16" t="s">
        <v>163</v>
      </c>
      <c r="B13" s="16">
        <v>0</v>
      </c>
      <c r="C13" s="16">
        <v>389</v>
      </c>
      <c r="D13" s="16">
        <v>389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25" s="16" customFormat="1" x14ac:dyDescent="0.2">
      <c r="A14" s="16" t="s">
        <v>144</v>
      </c>
      <c r="B14" s="16">
        <f t="shared" ref="B14" si="2">B11+B12</f>
        <v>111</v>
      </c>
      <c r="C14" s="16">
        <v>500</v>
      </c>
      <c r="D14" s="16">
        <v>500</v>
      </c>
      <c r="E14" s="16">
        <v>111</v>
      </c>
      <c r="F14" s="16">
        <f>F11+F12</f>
        <v>152</v>
      </c>
      <c r="G14" s="16">
        <f t="shared" ref="G14:I14" si="3">G11+G12</f>
        <v>152</v>
      </c>
      <c r="H14" s="16">
        <f t="shared" si="3"/>
        <v>155</v>
      </c>
      <c r="I14" s="16">
        <f t="shared" si="3"/>
        <v>183</v>
      </c>
      <c r="J14" s="16">
        <v>201</v>
      </c>
      <c r="K14" s="16">
        <v>201</v>
      </c>
      <c r="L14" s="16">
        <v>228</v>
      </c>
      <c r="M14" s="16">
        <v>231</v>
      </c>
    </row>
    <row r="15" spans="1:25" s="16" customFormat="1" x14ac:dyDescent="0.2">
      <c r="A15" s="16" t="s">
        <v>115</v>
      </c>
      <c r="B15" s="16">
        <v>-111</v>
      </c>
      <c r="C15" s="16">
        <v>-104</v>
      </c>
      <c r="D15" s="16">
        <v>-493</v>
      </c>
      <c r="E15" s="16">
        <v>-104</v>
      </c>
      <c r="F15" s="16">
        <v>-113</v>
      </c>
      <c r="G15" s="16">
        <v>-113</v>
      </c>
      <c r="H15" s="16">
        <v>-117</v>
      </c>
      <c r="I15" s="16">
        <v>-119</v>
      </c>
      <c r="J15" s="16">
        <v>-123</v>
      </c>
      <c r="K15" s="16">
        <v>-126</v>
      </c>
      <c r="L15" s="16">
        <v>-128</v>
      </c>
      <c r="M15" s="16">
        <v>-133</v>
      </c>
      <c r="N15" s="16">
        <v>-137</v>
      </c>
      <c r="O15" s="16">
        <v>-140</v>
      </c>
      <c r="P15" s="16">
        <f>142</f>
        <v>142</v>
      </c>
    </row>
    <row r="16" spans="1:25" s="16" customFormat="1" x14ac:dyDescent="0.2">
      <c r="A16" s="16" t="s">
        <v>116</v>
      </c>
      <c r="B16" s="16">
        <f>B15+B14</f>
        <v>0</v>
      </c>
      <c r="C16" s="16">
        <v>396</v>
      </c>
      <c r="D16" s="16">
        <v>7</v>
      </c>
      <c r="E16" s="16">
        <v>7</v>
      </c>
      <c r="F16" s="16">
        <f t="shared" ref="F16:I16" si="4">F15+F14</f>
        <v>39</v>
      </c>
      <c r="G16" s="16">
        <f t="shared" si="4"/>
        <v>39</v>
      </c>
      <c r="H16" s="16">
        <f t="shared" si="4"/>
        <v>38</v>
      </c>
      <c r="I16" s="16">
        <f t="shared" si="4"/>
        <v>64</v>
      </c>
      <c r="J16" s="16">
        <v>78</v>
      </c>
      <c r="K16" s="16">
        <v>76</v>
      </c>
      <c r="L16" s="16">
        <v>100</v>
      </c>
      <c r="M16" s="16">
        <v>98</v>
      </c>
      <c r="N16" s="16">
        <v>95</v>
      </c>
      <c r="O16" s="16">
        <v>92</v>
      </c>
      <c r="P16" s="16">
        <v>89</v>
      </c>
      <c r="Q16" s="16">
        <v>140</v>
      </c>
      <c r="S16" s="16">
        <f>Q16</f>
        <v>140</v>
      </c>
    </row>
    <row r="17" spans="1:25" s="16" customFormat="1" x14ac:dyDescent="0.2">
      <c r="A17" s="16" t="s">
        <v>117</v>
      </c>
      <c r="B17" s="16">
        <v>2</v>
      </c>
      <c r="C17" s="16">
        <v>6</v>
      </c>
      <c r="D17" s="16">
        <v>2</v>
      </c>
      <c r="E17" s="16">
        <v>2</v>
      </c>
      <c r="F17" s="16">
        <v>16</v>
      </c>
      <c r="G17" s="16">
        <v>16</v>
      </c>
      <c r="H17" s="16">
        <v>16</v>
      </c>
      <c r="I17" s="16">
        <v>16</v>
      </c>
      <c r="J17" s="16">
        <v>16</v>
      </c>
      <c r="K17" s="16">
        <v>34</v>
      </c>
      <c r="L17" s="16">
        <v>33</v>
      </c>
      <c r="M17" s="16">
        <v>33</v>
      </c>
      <c r="N17" s="16">
        <v>17</v>
      </c>
      <c r="O17" s="16">
        <v>17</v>
      </c>
    </row>
    <row r="18" spans="1:25" s="16" customFormat="1" x14ac:dyDescent="0.2">
      <c r="A18" s="16" t="s">
        <v>118</v>
      </c>
      <c r="B18" s="16">
        <f t="shared" ref="B18:E18" si="5">B17+B16+B8</f>
        <v>103</v>
      </c>
      <c r="C18" s="16">
        <f t="shared" si="5"/>
        <v>1678</v>
      </c>
      <c r="D18" s="16">
        <f t="shared" si="5"/>
        <v>196</v>
      </c>
      <c r="E18" s="16">
        <f t="shared" si="5"/>
        <v>236</v>
      </c>
      <c r="F18" s="16">
        <f>F17+F16+F8</f>
        <v>294</v>
      </c>
      <c r="G18" s="16">
        <f t="shared" ref="G18:S18" si="6">G17+G16+G8</f>
        <v>1183</v>
      </c>
      <c r="H18" s="16">
        <f t="shared" si="6"/>
        <v>6825</v>
      </c>
      <c r="I18" s="16">
        <f t="shared" si="6"/>
        <v>1893</v>
      </c>
      <c r="J18" s="16">
        <f t="shared" si="6"/>
        <v>212</v>
      </c>
      <c r="K18" s="16">
        <f t="shared" si="6"/>
        <v>226</v>
      </c>
      <c r="L18" s="16">
        <f t="shared" si="6"/>
        <v>1018</v>
      </c>
      <c r="M18" s="16">
        <f t="shared" si="6"/>
        <v>428</v>
      </c>
      <c r="N18" s="16">
        <f t="shared" si="6"/>
        <v>7570</v>
      </c>
      <c r="O18" s="16">
        <f t="shared" si="6"/>
        <v>521</v>
      </c>
      <c r="P18" s="16">
        <f t="shared" si="6"/>
        <v>2437</v>
      </c>
      <c r="Q18" s="16">
        <f t="shared" si="6"/>
        <v>3135</v>
      </c>
      <c r="S18" s="16">
        <f t="shared" si="6"/>
        <v>3135</v>
      </c>
    </row>
    <row r="19" spans="1:25" s="16" customFormat="1" x14ac:dyDescent="0.2"/>
    <row r="20" spans="1:25" s="16" customFormat="1" x14ac:dyDescent="0.2">
      <c r="A20" s="16" t="s">
        <v>119</v>
      </c>
    </row>
    <row r="21" spans="1:25" s="16" customFormat="1" x14ac:dyDescent="0.2">
      <c r="A21" s="16" t="s">
        <v>120</v>
      </c>
    </row>
    <row r="22" spans="1:25" s="16" customFormat="1" x14ac:dyDescent="0.2">
      <c r="A22" s="16" t="s">
        <v>121</v>
      </c>
      <c r="B22" s="16">
        <v>3249</v>
      </c>
      <c r="C22" s="16">
        <v>3746</v>
      </c>
      <c r="D22" s="16">
        <v>3626</v>
      </c>
      <c r="E22" s="16">
        <v>3601</v>
      </c>
      <c r="F22" s="16">
        <v>2835</v>
      </c>
      <c r="G22" s="16">
        <v>2851</v>
      </c>
      <c r="H22" s="16">
        <v>2729</v>
      </c>
      <c r="I22" s="16">
        <v>2284</v>
      </c>
      <c r="J22" s="16">
        <v>2219</v>
      </c>
      <c r="K22" s="16">
        <v>3855</v>
      </c>
      <c r="L22" s="16">
        <v>4503</v>
      </c>
      <c r="M22" s="16">
        <v>8173</v>
      </c>
      <c r="N22" s="16">
        <v>8165</v>
      </c>
      <c r="O22" s="16">
        <v>13055</v>
      </c>
      <c r="P22" s="16">
        <v>15309</v>
      </c>
      <c r="Q22" s="16">
        <v>10936</v>
      </c>
      <c r="S22" s="16">
        <f>Q22-4500</f>
        <v>6436</v>
      </c>
      <c r="Y22" s="16">
        <f>P22-11600</f>
        <v>3709</v>
      </c>
    </row>
    <row r="23" spans="1:25" s="16" customFormat="1" x14ac:dyDescent="0.2">
      <c r="A23" s="16" t="s">
        <v>122</v>
      </c>
      <c r="B23" s="16">
        <v>6328</v>
      </c>
      <c r="C23" s="16">
        <v>2178</v>
      </c>
      <c r="D23" s="16">
        <v>3536</v>
      </c>
      <c r="E23" s="16">
        <v>4274</v>
      </c>
      <c r="F23" s="16">
        <v>10527</v>
      </c>
      <c r="G23" s="16">
        <v>9971</v>
      </c>
      <c r="H23" s="16">
        <v>10095</v>
      </c>
      <c r="I23" s="16">
        <v>9879</v>
      </c>
      <c r="J23" s="16">
        <v>1589</v>
      </c>
      <c r="K23" s="16">
        <v>1005</v>
      </c>
      <c r="L23" s="16">
        <f>6895-4503</f>
        <v>2392</v>
      </c>
    </row>
    <row r="24" spans="1:25" s="16" customFormat="1" x14ac:dyDescent="0.2">
      <c r="A24" s="16" t="s">
        <v>123</v>
      </c>
      <c r="B24" s="16">
        <v>1874</v>
      </c>
      <c r="C24" s="16">
        <v>1127</v>
      </c>
      <c r="D24" s="16">
        <v>1390</v>
      </c>
      <c r="E24" s="16">
        <v>1561</v>
      </c>
      <c r="F24" s="16">
        <v>2074</v>
      </c>
      <c r="G24" s="16">
        <v>2518</v>
      </c>
      <c r="H24" s="16">
        <v>2670</v>
      </c>
      <c r="I24" s="16">
        <v>2982</v>
      </c>
      <c r="J24" s="16">
        <v>2185</v>
      </c>
      <c r="K24" s="16">
        <v>2560</v>
      </c>
      <c r="L24" s="16">
        <v>4437</v>
      </c>
      <c r="M24" s="16">
        <v>8186</v>
      </c>
      <c r="N24" s="16">
        <v>589</v>
      </c>
      <c r="O24" s="16">
        <v>1083</v>
      </c>
      <c r="P24" s="16">
        <v>1088</v>
      </c>
      <c r="Q24" s="16">
        <v>1170</v>
      </c>
      <c r="S24" s="16">
        <f>Q24</f>
        <v>1170</v>
      </c>
      <c r="Y24" s="16">
        <v>1088</v>
      </c>
    </row>
    <row r="25" spans="1:25" s="16" customFormat="1" x14ac:dyDescent="0.2">
      <c r="A25" s="16" t="s">
        <v>124</v>
      </c>
      <c r="B25" s="16">
        <v>1329</v>
      </c>
      <c r="C25" s="16">
        <v>1362</v>
      </c>
      <c r="D25" s="16">
        <v>1535</v>
      </c>
      <c r="E25" s="16">
        <v>1509</v>
      </c>
      <c r="F25" s="16">
        <v>1749</v>
      </c>
      <c r="G25" s="16">
        <v>1904</v>
      </c>
      <c r="H25" s="16">
        <v>2045</v>
      </c>
      <c r="I25" s="16">
        <v>2265</v>
      </c>
      <c r="J25" s="16">
        <v>630</v>
      </c>
      <c r="K25" s="16">
        <v>961</v>
      </c>
    </row>
    <row r="26" spans="1:25" s="16" customFormat="1" x14ac:dyDescent="0.2">
      <c r="A26" s="16" t="s">
        <v>125</v>
      </c>
      <c r="B26" s="16">
        <v>2650</v>
      </c>
      <c r="C26" s="16">
        <v>2531</v>
      </c>
      <c r="D26" s="16">
        <v>2650</v>
      </c>
      <c r="E26" s="16">
        <v>2650</v>
      </c>
      <c r="F26" s="16">
        <v>1364</v>
      </c>
      <c r="G26" s="16">
        <v>1539</v>
      </c>
      <c r="H26" s="16">
        <v>1583</v>
      </c>
      <c r="I26" s="16">
        <v>1384</v>
      </c>
      <c r="J26" s="16">
        <v>3149</v>
      </c>
      <c r="K26" s="16">
        <v>3306</v>
      </c>
      <c r="L26" s="16">
        <v>5461</v>
      </c>
      <c r="M26" s="16">
        <v>4662</v>
      </c>
      <c r="N26" s="16">
        <v>934</v>
      </c>
      <c r="O26" s="16">
        <v>1334</v>
      </c>
      <c r="P26" s="16">
        <v>934</v>
      </c>
      <c r="Y26" s="16">
        <v>934</v>
      </c>
    </row>
    <row r="27" spans="1:25" s="16" customFormat="1" x14ac:dyDescent="0.2">
      <c r="A27" s="16" t="s">
        <v>126</v>
      </c>
      <c r="B27" s="16">
        <v>4000</v>
      </c>
      <c r="C27" s="16">
        <v>5478</v>
      </c>
      <c r="D27" s="16">
        <v>5500</v>
      </c>
      <c r="E27" s="16">
        <v>4000</v>
      </c>
      <c r="F27" s="16">
        <v>4000</v>
      </c>
      <c r="G27" s="16">
        <v>4000</v>
      </c>
      <c r="H27" s="16">
        <v>4000</v>
      </c>
      <c r="I27" s="16">
        <v>4000</v>
      </c>
      <c r="J27" s="16">
        <v>2056</v>
      </c>
      <c r="K27" s="16">
        <v>2067</v>
      </c>
    </row>
    <row r="28" spans="1:25" s="16" customFormat="1" x14ac:dyDescent="0.2">
      <c r="A28" s="16" t="s">
        <v>127</v>
      </c>
      <c r="B28" s="16">
        <v>0</v>
      </c>
      <c r="C28" s="16">
        <v>0</v>
      </c>
      <c r="D28" s="16">
        <v>0</v>
      </c>
      <c r="E28" s="16">
        <v>0</v>
      </c>
      <c r="F28" s="16">
        <v>2736</v>
      </c>
      <c r="G28" s="16">
        <v>2849</v>
      </c>
      <c r="H28" s="16">
        <v>4141</v>
      </c>
      <c r="I28" s="16">
        <v>3671</v>
      </c>
      <c r="J28" s="16">
        <v>4832</v>
      </c>
      <c r="K28" s="16">
        <v>5270</v>
      </c>
      <c r="L28" s="16">
        <v>13487</v>
      </c>
      <c r="M28" s="16">
        <v>15114</v>
      </c>
      <c r="N28" s="16">
        <v>1056</v>
      </c>
      <c r="O28" s="16">
        <v>767</v>
      </c>
      <c r="P28" s="16">
        <v>1343</v>
      </c>
      <c r="Q28" s="16">
        <v>667</v>
      </c>
      <c r="S28" s="16">
        <f t="shared" ref="S28:S29" si="7">Q28</f>
        <v>667</v>
      </c>
      <c r="Y28" s="16">
        <f>P28</f>
        <v>1343</v>
      </c>
    </row>
    <row r="29" spans="1:25" s="16" customFormat="1" x14ac:dyDescent="0.2">
      <c r="A29" s="16" t="s">
        <v>194</v>
      </c>
      <c r="Q29" s="16">
        <v>934</v>
      </c>
      <c r="S29" s="16">
        <f t="shared" si="7"/>
        <v>934</v>
      </c>
    </row>
    <row r="30" spans="1:25" s="16" customFormat="1" x14ac:dyDescent="0.2">
      <c r="A30" s="16" t="s">
        <v>128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1109</v>
      </c>
      <c r="H30" s="16">
        <v>1271</v>
      </c>
      <c r="I30" s="16">
        <v>1300</v>
      </c>
      <c r="J30" s="16">
        <v>3588</v>
      </c>
      <c r="K30" s="16">
        <v>4672</v>
      </c>
    </row>
    <row r="31" spans="1:25" s="16" customFormat="1" x14ac:dyDescent="0.2">
      <c r="A31" s="16" t="s">
        <v>195</v>
      </c>
      <c r="Q31" s="16">
        <v>3513</v>
      </c>
      <c r="S31" s="16">
        <f>Q31</f>
        <v>3513</v>
      </c>
    </row>
    <row r="32" spans="1:25" s="16" customFormat="1" x14ac:dyDescent="0.2">
      <c r="A32" s="16" t="s">
        <v>129</v>
      </c>
      <c r="B32" s="16">
        <v>0</v>
      </c>
      <c r="C32" s="16">
        <v>0</v>
      </c>
      <c r="D32" s="16">
        <v>0</v>
      </c>
      <c r="E32" s="16">
        <v>0</v>
      </c>
      <c r="F32" s="16">
        <v>839</v>
      </c>
      <c r="G32" s="16">
        <v>832</v>
      </c>
      <c r="H32" s="16">
        <v>2368</v>
      </c>
      <c r="I32" s="16">
        <v>1818</v>
      </c>
      <c r="J32" s="16">
        <v>601</v>
      </c>
      <c r="K32" s="16">
        <v>253</v>
      </c>
      <c r="L32" s="16">
        <v>53</v>
      </c>
      <c r="M32" s="16">
        <v>18</v>
      </c>
    </row>
    <row r="33" spans="1:25" s="16" customFormat="1" x14ac:dyDescent="0.2">
      <c r="A33" s="16" t="s">
        <v>130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5753</v>
      </c>
      <c r="H33" s="16">
        <v>19991</v>
      </c>
      <c r="I33" s="16">
        <v>16562</v>
      </c>
      <c r="J33" s="16">
        <v>29903</v>
      </c>
      <c r="K33" s="16">
        <v>0</v>
      </c>
    </row>
    <row r="34" spans="1:25" s="16" customFormat="1" x14ac:dyDescent="0.2">
      <c r="A34" s="16" t="s">
        <v>131</v>
      </c>
      <c r="B34" s="16">
        <f t="shared" ref="B34:E34" si="8">SUM(B22:B33)</f>
        <v>19430</v>
      </c>
      <c r="C34" s="16">
        <f t="shared" si="8"/>
        <v>16422</v>
      </c>
      <c r="D34" s="16">
        <f t="shared" si="8"/>
        <v>18237</v>
      </c>
      <c r="E34" s="16">
        <f t="shared" si="8"/>
        <v>17595</v>
      </c>
      <c r="F34" s="16">
        <f>SUM(F22:F33)</f>
        <v>26124</v>
      </c>
      <c r="G34" s="16">
        <f t="shared" ref="G34:Y34" si="9">SUM(G22:G33)</f>
        <v>33326</v>
      </c>
      <c r="H34" s="16">
        <f t="shared" si="9"/>
        <v>50893</v>
      </c>
      <c r="I34" s="16">
        <f t="shared" si="9"/>
        <v>46145</v>
      </c>
      <c r="J34" s="16">
        <f t="shared" si="9"/>
        <v>50752</v>
      </c>
      <c r="K34" s="16">
        <f t="shared" si="9"/>
        <v>23949</v>
      </c>
      <c r="L34" s="16">
        <f t="shared" si="9"/>
        <v>30333</v>
      </c>
      <c r="M34" s="16">
        <f t="shared" si="9"/>
        <v>36153</v>
      </c>
      <c r="N34" s="16">
        <f t="shared" si="9"/>
        <v>10744</v>
      </c>
      <c r="O34" s="16">
        <f t="shared" si="9"/>
        <v>16239</v>
      </c>
      <c r="P34" s="16">
        <f t="shared" si="9"/>
        <v>18674</v>
      </c>
      <c r="Q34" s="16">
        <f t="shared" si="9"/>
        <v>17220</v>
      </c>
      <c r="S34" s="16">
        <f t="shared" si="9"/>
        <v>12720</v>
      </c>
      <c r="Y34" s="16">
        <f t="shared" si="9"/>
        <v>7074</v>
      </c>
    </row>
    <row r="35" spans="1:25" s="16" customFormat="1" x14ac:dyDescent="0.2"/>
    <row r="36" spans="1:25" s="16" customFormat="1" x14ac:dyDescent="0.2">
      <c r="A36" s="16" t="s">
        <v>132</v>
      </c>
    </row>
    <row r="37" spans="1:25" s="16" customFormat="1" x14ac:dyDescent="0.2">
      <c r="A37" s="16" t="s">
        <v>196</v>
      </c>
      <c r="Q37" s="16">
        <v>4722</v>
      </c>
      <c r="S37" s="16">
        <f>Q37</f>
        <v>4722</v>
      </c>
    </row>
    <row r="38" spans="1:25" s="16" customFormat="1" x14ac:dyDescent="0.2">
      <c r="A38" s="16" t="s">
        <v>133</v>
      </c>
      <c r="B38" s="16">
        <v>0</v>
      </c>
      <c r="C38" s="16">
        <v>0</v>
      </c>
      <c r="D38" s="16">
        <v>0</v>
      </c>
      <c r="E38" s="16">
        <v>0</v>
      </c>
      <c r="F38" s="16">
        <v>350</v>
      </c>
      <c r="G38" s="16">
        <v>0</v>
      </c>
      <c r="H38" s="16">
        <v>0</v>
      </c>
      <c r="I38" s="16">
        <v>200</v>
      </c>
      <c r="J38" s="16">
        <v>200</v>
      </c>
      <c r="K38" s="16">
        <v>200</v>
      </c>
      <c r="L38" s="16">
        <v>200</v>
      </c>
      <c r="M38" s="16">
        <v>100</v>
      </c>
    </row>
    <row r="39" spans="1:25" s="16" customFormat="1" x14ac:dyDescent="0.2">
      <c r="A39" s="16" t="s">
        <v>127</v>
      </c>
      <c r="B39" s="16">
        <v>1061</v>
      </c>
      <c r="C39" s="16">
        <v>687</v>
      </c>
      <c r="D39" s="16">
        <v>696</v>
      </c>
      <c r="E39" s="16">
        <v>129</v>
      </c>
      <c r="F39" s="16">
        <v>555</v>
      </c>
      <c r="G39" s="16">
        <v>1519</v>
      </c>
      <c r="H39" s="16">
        <v>937</v>
      </c>
      <c r="I39" s="16">
        <v>1513</v>
      </c>
      <c r="J39" s="16">
        <v>1433</v>
      </c>
      <c r="K39" s="16">
        <v>896</v>
      </c>
      <c r="L39" s="16">
        <v>1143</v>
      </c>
      <c r="M39" s="16">
        <v>2279</v>
      </c>
      <c r="N39" s="16">
        <v>1882</v>
      </c>
      <c r="O39" s="16">
        <v>1316</v>
      </c>
    </row>
    <row r="40" spans="1:25" s="16" customFormat="1" x14ac:dyDescent="0.2">
      <c r="A40" s="16" t="s">
        <v>164</v>
      </c>
      <c r="B40" s="16">
        <v>0</v>
      </c>
      <c r="C40" s="16">
        <v>0</v>
      </c>
      <c r="D40" s="16">
        <v>0</v>
      </c>
      <c r="E40" s="16">
        <v>728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25" s="16" customFormat="1" x14ac:dyDescent="0.2">
      <c r="A41" s="16" t="s">
        <v>128</v>
      </c>
      <c r="B41" s="16">
        <v>298</v>
      </c>
      <c r="C41" s="16">
        <v>0</v>
      </c>
      <c r="D41" s="16">
        <v>0</v>
      </c>
      <c r="E41" s="16">
        <v>0</v>
      </c>
      <c r="F41" s="16">
        <v>949</v>
      </c>
      <c r="G41" s="16">
        <v>103</v>
      </c>
      <c r="H41" s="16">
        <v>145</v>
      </c>
      <c r="I41" s="16">
        <v>185</v>
      </c>
      <c r="J41" s="16">
        <v>0</v>
      </c>
    </row>
    <row r="42" spans="1:25" s="16" customFormat="1" x14ac:dyDescent="0.2">
      <c r="A42" s="16" t="s">
        <v>134</v>
      </c>
      <c r="B42" s="16">
        <f t="shared" ref="B42:E42" si="10">SUM(B38:B41)</f>
        <v>1359</v>
      </c>
      <c r="C42" s="16">
        <f t="shared" si="10"/>
        <v>687</v>
      </c>
      <c r="D42" s="16">
        <f t="shared" si="10"/>
        <v>696</v>
      </c>
      <c r="E42" s="16">
        <f t="shared" si="10"/>
        <v>857</v>
      </c>
      <c r="F42" s="16">
        <f>SUM(F38:F41)</f>
        <v>1854</v>
      </c>
      <c r="G42" s="16">
        <f t="shared" ref="G42:K42" si="11">SUM(G38:G41)</f>
        <v>1622</v>
      </c>
      <c r="H42" s="16">
        <f t="shared" si="11"/>
        <v>1082</v>
      </c>
      <c r="I42" s="16">
        <f t="shared" si="11"/>
        <v>1898</v>
      </c>
      <c r="J42" s="16">
        <f t="shared" si="11"/>
        <v>1633</v>
      </c>
      <c r="K42" s="16">
        <f t="shared" si="11"/>
        <v>1096</v>
      </c>
      <c r="L42" s="16">
        <f t="shared" ref="L42:O42" si="12">SUM(L38:L41)</f>
        <v>1343</v>
      </c>
      <c r="M42" s="16">
        <f t="shared" si="12"/>
        <v>2379</v>
      </c>
      <c r="N42" s="16">
        <f t="shared" si="12"/>
        <v>1882</v>
      </c>
      <c r="O42" s="16">
        <f t="shared" si="12"/>
        <v>1316</v>
      </c>
      <c r="P42" s="16">
        <f>SUM(P37:P41)</f>
        <v>0</v>
      </c>
      <c r="Q42" s="16">
        <f>SUM(Q37:Q41)</f>
        <v>4722</v>
      </c>
      <c r="S42" s="16">
        <f>Q42</f>
        <v>4722</v>
      </c>
    </row>
    <row r="43" spans="1:25" s="16" customFormat="1" x14ac:dyDescent="0.2"/>
    <row r="44" spans="1:25" s="16" customFormat="1" x14ac:dyDescent="0.2">
      <c r="A44" s="16" t="s">
        <v>135</v>
      </c>
      <c r="B44" s="16">
        <f t="shared" ref="B44:Y44" si="13">B42+B34</f>
        <v>20789</v>
      </c>
      <c r="C44" s="16">
        <f t="shared" si="13"/>
        <v>17109</v>
      </c>
      <c r="D44" s="16">
        <f t="shared" si="13"/>
        <v>18933</v>
      </c>
      <c r="E44" s="16">
        <f t="shared" si="13"/>
        <v>18452</v>
      </c>
      <c r="F44" s="16">
        <f t="shared" si="13"/>
        <v>27978</v>
      </c>
      <c r="G44" s="16">
        <f t="shared" si="13"/>
        <v>34948</v>
      </c>
      <c r="H44" s="16">
        <f t="shared" si="13"/>
        <v>51975</v>
      </c>
      <c r="I44" s="16">
        <f t="shared" si="13"/>
        <v>48043</v>
      </c>
      <c r="J44" s="16">
        <f t="shared" si="13"/>
        <v>52385</v>
      </c>
      <c r="K44" s="16">
        <f t="shared" si="13"/>
        <v>25045</v>
      </c>
      <c r="L44" s="16">
        <f t="shared" si="13"/>
        <v>31676</v>
      </c>
      <c r="M44" s="16">
        <f t="shared" si="13"/>
        <v>38532</v>
      </c>
      <c r="N44" s="16">
        <f t="shared" si="13"/>
        <v>12626</v>
      </c>
      <c r="O44" s="16">
        <f t="shared" si="13"/>
        <v>17555</v>
      </c>
      <c r="P44" s="16">
        <f t="shared" si="13"/>
        <v>18674</v>
      </c>
      <c r="Q44" s="16">
        <f t="shared" si="13"/>
        <v>21942</v>
      </c>
      <c r="S44" s="16">
        <f t="shared" si="13"/>
        <v>17442</v>
      </c>
      <c r="Y44" s="16">
        <f t="shared" si="13"/>
        <v>7074</v>
      </c>
    </row>
    <row r="45" spans="1:25" s="16" customFormat="1" x14ac:dyDescent="0.2"/>
    <row r="46" spans="1:25" s="16" customFormat="1" x14ac:dyDescent="0.2">
      <c r="A46" s="16" t="s">
        <v>186</v>
      </c>
      <c r="N46" s="16">
        <v>11017</v>
      </c>
      <c r="O46" s="16">
        <v>11017</v>
      </c>
      <c r="P46" s="16">
        <v>11017</v>
      </c>
      <c r="Q46" s="16">
        <v>10777</v>
      </c>
      <c r="S46" s="16">
        <f>Q46</f>
        <v>10777</v>
      </c>
    </row>
    <row r="47" spans="1:25" s="16" customFormat="1" x14ac:dyDescent="0.2"/>
    <row r="48" spans="1:25" s="16" customFormat="1" x14ac:dyDescent="0.2">
      <c r="A48" s="16" t="s">
        <v>136</v>
      </c>
    </row>
    <row r="49" spans="1:23" s="16" customFormat="1" x14ac:dyDescent="0.2">
      <c r="A49" s="16" t="s">
        <v>145</v>
      </c>
      <c r="C49" s="16">
        <v>44</v>
      </c>
    </row>
    <row r="50" spans="1:23" s="16" customFormat="1" x14ac:dyDescent="0.2">
      <c r="A50" s="16" t="s">
        <v>137</v>
      </c>
      <c r="B50" s="16">
        <v>58</v>
      </c>
      <c r="C50" s="16">
        <v>1</v>
      </c>
      <c r="D50" s="16">
        <v>45</v>
      </c>
      <c r="E50" s="16">
        <v>57</v>
      </c>
      <c r="F50" s="16">
        <v>73</v>
      </c>
      <c r="G50" s="16">
        <v>83</v>
      </c>
      <c r="H50" s="16">
        <v>94</v>
      </c>
      <c r="I50" s="16">
        <v>97</v>
      </c>
      <c r="J50" s="16">
        <v>150</v>
      </c>
      <c r="K50" s="16">
        <v>160</v>
      </c>
      <c r="L50" s="16">
        <v>165</v>
      </c>
      <c r="M50" s="16">
        <v>194</v>
      </c>
      <c r="N50" s="16">
        <v>27</v>
      </c>
      <c r="O50" s="16">
        <v>27</v>
      </c>
      <c r="P50" s="16">
        <v>31</v>
      </c>
      <c r="Q50" s="16">
        <v>37</v>
      </c>
      <c r="S50" s="16">
        <f>Q50</f>
        <v>37</v>
      </c>
    </row>
    <row r="51" spans="1:23" s="16" customFormat="1" x14ac:dyDescent="0.2">
      <c r="A51" s="16" t="s">
        <v>105</v>
      </c>
      <c r="C51" s="16">
        <v>-365</v>
      </c>
    </row>
    <row r="52" spans="1:23" s="16" customFormat="1" x14ac:dyDescent="0.2">
      <c r="A52" s="16" t="s">
        <v>138</v>
      </c>
      <c r="B52" s="16">
        <v>170885</v>
      </c>
      <c r="C52" s="16">
        <v>154056</v>
      </c>
      <c r="D52" s="16">
        <v>154524</v>
      </c>
      <c r="E52" s="16">
        <v>167317</v>
      </c>
      <c r="F52" s="16">
        <v>191344</v>
      </c>
      <c r="G52" s="16">
        <v>193681</v>
      </c>
      <c r="H52" s="16">
        <v>194716</v>
      </c>
      <c r="I52" s="16">
        <v>193152</v>
      </c>
      <c r="J52" s="16">
        <v>199605</v>
      </c>
      <c r="K52" s="16">
        <v>237140</v>
      </c>
      <c r="L52" s="16">
        <v>241446</v>
      </c>
      <c r="M52" s="16">
        <v>250467</v>
      </c>
      <c r="N52" s="16">
        <v>303188</v>
      </c>
      <c r="O52" s="16">
        <v>305604</v>
      </c>
      <c r="P52" s="16">
        <v>317991</v>
      </c>
      <c r="Q52" s="16">
        <v>343065</v>
      </c>
      <c r="S52" s="16">
        <f t="shared" ref="S52:S55" si="14">Q52</f>
        <v>343065</v>
      </c>
    </row>
    <row r="53" spans="1:23" s="16" customFormat="1" x14ac:dyDescent="0.2">
      <c r="A53" s="16" t="s">
        <v>139</v>
      </c>
      <c r="B53" s="16">
        <v>-191580</v>
      </c>
      <c r="C53" s="16">
        <v>-169202</v>
      </c>
      <c r="D53" s="16">
        <v>-173297</v>
      </c>
      <c r="E53" s="16">
        <v>-185538</v>
      </c>
      <c r="F53" s="16">
        <v>-218948</v>
      </c>
      <c r="G53" s="16">
        <v>-227356</v>
      </c>
      <c r="H53" s="16">
        <v>-239684</v>
      </c>
      <c r="I53" s="16">
        <v>-239202</v>
      </c>
      <c r="J53" s="16">
        <v>-251778</v>
      </c>
      <c r="K53" s="16">
        <v>-261929</v>
      </c>
      <c r="L53" s="16">
        <v>-272079</v>
      </c>
      <c r="M53" s="16">
        <v>-288575</v>
      </c>
      <c r="N53" s="16">
        <v>-319098</v>
      </c>
      <c r="O53" s="16">
        <v>-333492</v>
      </c>
      <c r="P53" s="16">
        <v>-345086</v>
      </c>
      <c r="Q53" s="16">
        <v>-367996</v>
      </c>
      <c r="S53" s="16">
        <f t="shared" si="14"/>
        <v>-367996</v>
      </c>
    </row>
    <row r="54" spans="1:23" s="16" customFormat="1" x14ac:dyDescent="0.2">
      <c r="A54" s="16" t="s">
        <v>140</v>
      </c>
      <c r="B54" s="16">
        <v>-49</v>
      </c>
      <c r="C54" s="16">
        <v>35</v>
      </c>
      <c r="D54" s="16">
        <v>-9</v>
      </c>
      <c r="E54" s="16">
        <v>-52</v>
      </c>
      <c r="F54" s="16">
        <v>-153</v>
      </c>
      <c r="G54" s="16">
        <v>-173</v>
      </c>
      <c r="H54" s="16">
        <v>-276</v>
      </c>
      <c r="I54" s="16">
        <v>-197</v>
      </c>
      <c r="J54" s="16">
        <v>-150</v>
      </c>
      <c r="K54" s="16">
        <v>-190</v>
      </c>
      <c r="L54" s="16">
        <v>-190</v>
      </c>
      <c r="M54" s="16">
        <v>-190</v>
      </c>
      <c r="N54" s="16">
        <v>-190</v>
      </c>
      <c r="O54" s="16">
        <v>-190</v>
      </c>
      <c r="P54" s="16">
        <v>-190</v>
      </c>
      <c r="Q54" s="16">
        <v>-190</v>
      </c>
      <c r="S54" s="16">
        <f t="shared" si="14"/>
        <v>-190</v>
      </c>
    </row>
    <row r="55" spans="1:23" s="16" customFormat="1" x14ac:dyDescent="0.2">
      <c r="A55" s="16" t="s">
        <v>141</v>
      </c>
      <c r="B55" s="16">
        <f t="shared" ref="B55" si="15">SUM(B50:B54)</f>
        <v>-20686</v>
      </c>
      <c r="C55" s="16">
        <f>SUM(C49:C54)</f>
        <v>-15431</v>
      </c>
      <c r="D55" s="16">
        <f t="shared" ref="D55:E55" si="16">SUM(D50:D54)</f>
        <v>-18737</v>
      </c>
      <c r="E55" s="16">
        <f t="shared" si="16"/>
        <v>-18216</v>
      </c>
      <c r="F55" s="16">
        <f>SUM(F50:F54)</f>
        <v>-27684</v>
      </c>
      <c r="G55" s="16">
        <f t="shared" ref="G55:K55" si="17">SUM(G50:G54)</f>
        <v>-33765</v>
      </c>
      <c r="H55" s="16">
        <f t="shared" si="17"/>
        <v>-45150</v>
      </c>
      <c r="I55" s="16">
        <f t="shared" si="17"/>
        <v>-46150</v>
      </c>
      <c r="J55" s="16">
        <f t="shared" si="17"/>
        <v>-52173</v>
      </c>
      <c r="K55" s="16">
        <f t="shared" si="17"/>
        <v>-24819</v>
      </c>
      <c r="L55" s="16">
        <f t="shared" ref="L55:M55" si="18">SUM(L50:L54)</f>
        <v>-30658</v>
      </c>
      <c r="M55" s="16">
        <f t="shared" si="18"/>
        <v>-38104</v>
      </c>
      <c r="N55" s="16">
        <f t="shared" ref="N55" si="19">SUM(N50:N54)</f>
        <v>-16073</v>
      </c>
      <c r="O55" s="16">
        <f t="shared" ref="O55:P55" si="20">SUM(O50:O54)</f>
        <v>-28051</v>
      </c>
      <c r="P55" s="16">
        <f t="shared" si="20"/>
        <v>-27254</v>
      </c>
      <c r="Q55" s="16">
        <v>-25084</v>
      </c>
      <c r="S55" s="16">
        <f t="shared" si="14"/>
        <v>-25084</v>
      </c>
    </row>
    <row r="56" spans="1:23" s="16" customFormat="1" x14ac:dyDescent="0.2"/>
    <row r="57" spans="1:23" s="16" customFormat="1" x14ac:dyDescent="0.2">
      <c r="A57" s="16" t="s">
        <v>142</v>
      </c>
      <c r="B57" s="16">
        <f t="shared" ref="B57:M57" si="21">B55+B44</f>
        <v>103</v>
      </c>
      <c r="C57" s="16">
        <f t="shared" si="21"/>
        <v>1678</v>
      </c>
      <c r="D57" s="16">
        <f t="shared" si="21"/>
        <v>196</v>
      </c>
      <c r="E57" s="16">
        <f t="shared" si="21"/>
        <v>236</v>
      </c>
      <c r="F57" s="16">
        <f t="shared" si="21"/>
        <v>294</v>
      </c>
      <c r="G57" s="16">
        <f t="shared" si="21"/>
        <v>1183</v>
      </c>
      <c r="H57" s="16">
        <f t="shared" si="21"/>
        <v>6825</v>
      </c>
      <c r="I57" s="16">
        <f t="shared" si="21"/>
        <v>1893</v>
      </c>
      <c r="J57" s="16">
        <f t="shared" si="21"/>
        <v>212</v>
      </c>
      <c r="K57" s="16">
        <f t="shared" si="21"/>
        <v>226</v>
      </c>
      <c r="L57" s="16">
        <f t="shared" si="21"/>
        <v>1018</v>
      </c>
      <c r="M57" s="16">
        <f t="shared" si="21"/>
        <v>428</v>
      </c>
      <c r="N57" s="16">
        <f>N55+N44+N46</f>
        <v>7570</v>
      </c>
      <c r="O57" s="16">
        <f t="shared" ref="O57:S57" si="22">O55+O44+O46</f>
        <v>521</v>
      </c>
      <c r="P57" s="16">
        <f t="shared" si="22"/>
        <v>2437</v>
      </c>
      <c r="Q57" s="16">
        <f t="shared" si="22"/>
        <v>7635</v>
      </c>
      <c r="S57" s="16">
        <f t="shared" si="22"/>
        <v>3135</v>
      </c>
    </row>
    <row r="60" spans="1:23" x14ac:dyDescent="0.2">
      <c r="A60" s="16" t="s">
        <v>120</v>
      </c>
    </row>
    <row r="61" spans="1:23" x14ac:dyDescent="0.2">
      <c r="A61" s="16" t="s">
        <v>121</v>
      </c>
      <c r="C61" s="16">
        <f t="shared" ref="C61:M61" si="23">C22-B22</f>
        <v>497</v>
      </c>
      <c r="D61" s="16">
        <f t="shared" si="23"/>
        <v>-120</v>
      </c>
      <c r="E61" s="16">
        <f t="shared" si="23"/>
        <v>-25</v>
      </c>
      <c r="F61" s="16">
        <f t="shared" si="23"/>
        <v>-766</v>
      </c>
      <c r="G61" s="16">
        <f t="shared" si="23"/>
        <v>16</v>
      </c>
      <c r="H61" s="16">
        <f t="shared" si="23"/>
        <v>-122</v>
      </c>
      <c r="I61" s="16">
        <f t="shared" si="23"/>
        <v>-445</v>
      </c>
      <c r="J61" s="16">
        <f t="shared" si="23"/>
        <v>-65</v>
      </c>
      <c r="K61" s="16">
        <f t="shared" si="23"/>
        <v>1636</v>
      </c>
      <c r="L61" s="16">
        <f t="shared" si="23"/>
        <v>648</v>
      </c>
      <c r="M61" s="16">
        <f t="shared" si="23"/>
        <v>3670</v>
      </c>
      <c r="N61" s="16">
        <f t="shared" ref="N61:P67" si="24">N22-M22</f>
        <v>-8</v>
      </c>
      <c r="O61" s="16">
        <f t="shared" si="24"/>
        <v>4890</v>
      </c>
      <c r="P61" s="16">
        <f t="shared" si="24"/>
        <v>2254</v>
      </c>
      <c r="Q61" s="16"/>
      <c r="R61" s="16"/>
      <c r="S61" s="16"/>
      <c r="T61" s="16"/>
      <c r="U61" s="16"/>
      <c r="V61" s="16"/>
      <c r="W61" s="16"/>
    </row>
    <row r="62" spans="1:23" x14ac:dyDescent="0.2">
      <c r="A62" s="16" t="s">
        <v>122</v>
      </c>
      <c r="C62" s="16">
        <f t="shared" ref="C62:M62" si="25">C23-B23</f>
        <v>-4150</v>
      </c>
      <c r="D62" s="16">
        <f t="shared" si="25"/>
        <v>1358</v>
      </c>
      <c r="E62" s="16">
        <f t="shared" si="25"/>
        <v>738</v>
      </c>
      <c r="F62" s="16">
        <f t="shared" si="25"/>
        <v>6253</v>
      </c>
      <c r="G62" s="16">
        <f t="shared" si="25"/>
        <v>-556</v>
      </c>
      <c r="H62" s="16">
        <f t="shared" si="25"/>
        <v>124</v>
      </c>
      <c r="I62" s="16">
        <f t="shared" si="25"/>
        <v>-216</v>
      </c>
      <c r="J62" s="16">
        <f t="shared" si="25"/>
        <v>-8290</v>
      </c>
      <c r="K62" s="16">
        <f t="shared" si="25"/>
        <v>-584</v>
      </c>
      <c r="L62" s="16">
        <f t="shared" si="25"/>
        <v>1387</v>
      </c>
      <c r="M62" s="16">
        <f t="shared" si="25"/>
        <v>-2392</v>
      </c>
      <c r="N62" s="16">
        <f t="shared" si="24"/>
        <v>0</v>
      </c>
      <c r="O62" s="16">
        <f t="shared" si="24"/>
        <v>0</v>
      </c>
      <c r="P62" s="16">
        <f t="shared" si="24"/>
        <v>0</v>
      </c>
      <c r="Q62" s="16"/>
      <c r="R62" s="16"/>
      <c r="S62" s="16"/>
      <c r="T62" s="16"/>
      <c r="U62" s="16"/>
      <c r="V62" s="16"/>
      <c r="W62" s="16"/>
    </row>
    <row r="63" spans="1:23" x14ac:dyDescent="0.2">
      <c r="A63" s="16" t="s">
        <v>123</v>
      </c>
      <c r="C63" s="16">
        <f t="shared" ref="C63:M63" si="26">C24-B24</f>
        <v>-747</v>
      </c>
      <c r="D63" s="16">
        <f t="shared" si="26"/>
        <v>263</v>
      </c>
      <c r="E63" s="16">
        <f t="shared" si="26"/>
        <v>171</v>
      </c>
      <c r="F63" s="16">
        <f t="shared" si="26"/>
        <v>513</v>
      </c>
      <c r="G63" s="16">
        <f t="shared" si="26"/>
        <v>444</v>
      </c>
      <c r="H63" s="16">
        <f t="shared" si="26"/>
        <v>152</v>
      </c>
      <c r="I63" s="16">
        <f t="shared" si="26"/>
        <v>312</v>
      </c>
      <c r="J63" s="16">
        <f t="shared" si="26"/>
        <v>-797</v>
      </c>
      <c r="K63" s="16">
        <f t="shared" si="26"/>
        <v>375</v>
      </c>
      <c r="L63" s="16">
        <f t="shared" si="26"/>
        <v>1877</v>
      </c>
      <c r="M63" s="16">
        <f t="shared" si="26"/>
        <v>3749</v>
      </c>
      <c r="N63" s="16">
        <f t="shared" si="24"/>
        <v>-7597</v>
      </c>
      <c r="O63" s="16">
        <f t="shared" si="24"/>
        <v>494</v>
      </c>
      <c r="P63" s="16">
        <f t="shared" si="24"/>
        <v>5</v>
      </c>
      <c r="Q63" s="16"/>
      <c r="R63" s="16"/>
      <c r="S63" s="16"/>
      <c r="T63" s="16"/>
      <c r="U63" s="16"/>
      <c r="V63" s="16"/>
      <c r="W63" s="16"/>
    </row>
    <row r="64" spans="1:23" x14ac:dyDescent="0.2">
      <c r="A64" s="16" t="s">
        <v>124</v>
      </c>
      <c r="C64" s="16">
        <f t="shared" ref="C64:M64" si="27">C25-B25</f>
        <v>33</v>
      </c>
      <c r="D64" s="16">
        <f t="shared" si="27"/>
        <v>173</v>
      </c>
      <c r="E64" s="16">
        <f t="shared" si="27"/>
        <v>-26</v>
      </c>
      <c r="F64" s="16">
        <f t="shared" si="27"/>
        <v>240</v>
      </c>
      <c r="G64" s="16">
        <f t="shared" si="27"/>
        <v>155</v>
      </c>
      <c r="H64" s="16">
        <f t="shared" si="27"/>
        <v>141</v>
      </c>
      <c r="I64" s="16">
        <f t="shared" si="27"/>
        <v>220</v>
      </c>
      <c r="J64" s="16">
        <f t="shared" si="27"/>
        <v>-1635</v>
      </c>
      <c r="K64" s="16">
        <f t="shared" si="27"/>
        <v>331</v>
      </c>
      <c r="L64" s="16">
        <f t="shared" si="27"/>
        <v>-961</v>
      </c>
      <c r="M64" s="16">
        <f t="shared" si="27"/>
        <v>0</v>
      </c>
      <c r="N64" s="16">
        <f t="shared" si="24"/>
        <v>0</v>
      </c>
      <c r="O64" s="16">
        <f t="shared" si="24"/>
        <v>0</v>
      </c>
      <c r="P64" s="16">
        <f t="shared" si="24"/>
        <v>0</v>
      </c>
      <c r="Q64" s="16"/>
      <c r="R64" s="16"/>
      <c r="S64" s="16"/>
      <c r="T64" s="16"/>
      <c r="U64" s="16"/>
      <c r="V64" s="16"/>
      <c r="W64" s="16"/>
    </row>
    <row r="65" spans="1:23" x14ac:dyDescent="0.2">
      <c r="A65" s="16" t="s">
        <v>125</v>
      </c>
      <c r="C65" s="16">
        <f t="shared" ref="C65:M65" si="28">C26-B26</f>
        <v>-119</v>
      </c>
      <c r="D65" s="16">
        <f t="shared" si="28"/>
        <v>119</v>
      </c>
      <c r="E65" s="16">
        <f t="shared" si="28"/>
        <v>0</v>
      </c>
      <c r="F65" s="16">
        <f t="shared" si="28"/>
        <v>-1286</v>
      </c>
      <c r="G65" s="16">
        <f t="shared" si="28"/>
        <v>175</v>
      </c>
      <c r="H65" s="16">
        <f t="shared" si="28"/>
        <v>44</v>
      </c>
      <c r="I65" s="16">
        <f t="shared" si="28"/>
        <v>-199</v>
      </c>
      <c r="J65" s="16">
        <f t="shared" si="28"/>
        <v>1765</v>
      </c>
      <c r="K65" s="16">
        <f t="shared" si="28"/>
        <v>157</v>
      </c>
      <c r="L65" s="16">
        <f t="shared" si="28"/>
        <v>2155</v>
      </c>
      <c r="M65" s="16">
        <f t="shared" si="28"/>
        <v>-799</v>
      </c>
      <c r="N65" s="16">
        <f t="shared" si="24"/>
        <v>-3728</v>
      </c>
      <c r="O65" s="16">
        <f t="shared" si="24"/>
        <v>400</v>
      </c>
      <c r="P65" s="16">
        <f t="shared" si="24"/>
        <v>-400</v>
      </c>
      <c r="Q65" s="16"/>
      <c r="R65" s="16"/>
      <c r="S65" s="16"/>
      <c r="T65" s="16"/>
      <c r="U65" s="16"/>
      <c r="V65" s="16"/>
      <c r="W65" s="16"/>
    </row>
    <row r="66" spans="1:23" x14ac:dyDescent="0.2">
      <c r="A66" s="16" t="s">
        <v>126</v>
      </c>
      <c r="C66" s="16">
        <f t="shared" ref="C66:M66" si="29">C27-B27</f>
        <v>1478</v>
      </c>
      <c r="D66" s="16">
        <f t="shared" si="29"/>
        <v>22</v>
      </c>
      <c r="E66" s="16">
        <f t="shared" si="29"/>
        <v>-1500</v>
      </c>
      <c r="F66" s="16">
        <f t="shared" si="29"/>
        <v>0</v>
      </c>
      <c r="G66" s="16">
        <f t="shared" si="29"/>
        <v>0</v>
      </c>
      <c r="H66" s="16">
        <f t="shared" si="29"/>
        <v>0</v>
      </c>
      <c r="I66" s="16">
        <f t="shared" si="29"/>
        <v>0</v>
      </c>
      <c r="J66" s="16">
        <f t="shared" si="29"/>
        <v>-1944</v>
      </c>
      <c r="K66" s="16">
        <f t="shared" si="29"/>
        <v>11</v>
      </c>
      <c r="L66" s="16">
        <f t="shared" si="29"/>
        <v>-2067</v>
      </c>
      <c r="M66" s="16">
        <f t="shared" si="29"/>
        <v>0</v>
      </c>
      <c r="N66" s="16">
        <f t="shared" si="24"/>
        <v>0</v>
      </c>
      <c r="O66" s="16">
        <f t="shared" si="24"/>
        <v>0</v>
      </c>
      <c r="P66" s="16">
        <f t="shared" si="24"/>
        <v>0</v>
      </c>
      <c r="Q66" s="16"/>
      <c r="R66" s="16"/>
      <c r="S66" s="16"/>
      <c r="T66" s="16"/>
      <c r="U66" s="16"/>
      <c r="V66" s="16"/>
      <c r="W66" s="16"/>
    </row>
    <row r="67" spans="1:23" x14ac:dyDescent="0.2">
      <c r="A67" s="16" t="s">
        <v>127</v>
      </c>
      <c r="C67" s="16">
        <f t="shared" ref="C67:M67" si="30">C28-B28</f>
        <v>0</v>
      </c>
      <c r="D67" s="16">
        <f t="shared" si="30"/>
        <v>0</v>
      </c>
      <c r="E67" s="16">
        <f t="shared" si="30"/>
        <v>0</v>
      </c>
      <c r="F67" s="16">
        <f t="shared" si="30"/>
        <v>2736</v>
      </c>
      <c r="G67" s="16">
        <f t="shared" si="30"/>
        <v>113</v>
      </c>
      <c r="H67" s="16">
        <f t="shared" si="30"/>
        <v>1292</v>
      </c>
      <c r="I67" s="16">
        <f t="shared" si="30"/>
        <v>-470</v>
      </c>
      <c r="J67" s="16">
        <f t="shared" si="30"/>
        <v>1161</v>
      </c>
      <c r="K67" s="16">
        <f t="shared" si="30"/>
        <v>438</v>
      </c>
      <c r="L67" s="16">
        <f t="shared" si="30"/>
        <v>8217</v>
      </c>
      <c r="M67" s="16">
        <f t="shared" si="30"/>
        <v>1627</v>
      </c>
      <c r="N67" s="16">
        <f t="shared" si="24"/>
        <v>-14058</v>
      </c>
      <c r="O67" s="16">
        <f t="shared" si="24"/>
        <v>-289</v>
      </c>
      <c r="P67" s="16">
        <f t="shared" si="24"/>
        <v>576</v>
      </c>
      <c r="Q67" s="16"/>
      <c r="R67" s="16"/>
      <c r="S67" s="16"/>
      <c r="T67" s="16"/>
      <c r="U67" s="16"/>
      <c r="V67" s="16"/>
      <c r="W67" s="16"/>
    </row>
    <row r="68" spans="1:23" x14ac:dyDescent="0.2">
      <c r="A68" s="16" t="s">
        <v>128</v>
      </c>
      <c r="C68" s="16">
        <f t="shared" ref="C68:M68" si="31">C30-B30</f>
        <v>0</v>
      </c>
      <c r="D68" s="16">
        <f t="shared" si="31"/>
        <v>0</v>
      </c>
      <c r="E68" s="16">
        <f t="shared" si="31"/>
        <v>0</v>
      </c>
      <c r="F68" s="16">
        <f t="shared" si="31"/>
        <v>0</v>
      </c>
      <c r="G68" s="16">
        <f t="shared" si="31"/>
        <v>1109</v>
      </c>
      <c r="H68" s="16">
        <f t="shared" si="31"/>
        <v>162</v>
      </c>
      <c r="I68" s="16">
        <f t="shared" si="31"/>
        <v>29</v>
      </c>
      <c r="J68" s="16">
        <f t="shared" si="31"/>
        <v>2288</v>
      </c>
      <c r="K68" s="16">
        <f t="shared" si="31"/>
        <v>1084</v>
      </c>
      <c r="L68" s="16">
        <f t="shared" si="31"/>
        <v>-4672</v>
      </c>
      <c r="M68" s="16">
        <f t="shared" si="31"/>
        <v>0</v>
      </c>
      <c r="N68" s="16">
        <f>N30-M30</f>
        <v>0</v>
      </c>
      <c r="O68" s="16">
        <f>O30-N30</f>
        <v>0</v>
      </c>
      <c r="P68" s="16">
        <f>P30-O30</f>
        <v>0</v>
      </c>
      <c r="Q68" s="16"/>
      <c r="R68" s="16"/>
      <c r="S68" s="16"/>
      <c r="T68" s="16"/>
      <c r="U68" s="16"/>
      <c r="V68" s="16"/>
      <c r="W68" s="16"/>
    </row>
    <row r="69" spans="1:23" x14ac:dyDescent="0.2">
      <c r="A69" s="16" t="s">
        <v>129</v>
      </c>
      <c r="C69" s="16">
        <f t="shared" ref="C69:M69" si="32">C32-B32</f>
        <v>0</v>
      </c>
      <c r="D69" s="16">
        <f t="shared" si="32"/>
        <v>0</v>
      </c>
      <c r="E69" s="16">
        <f t="shared" si="32"/>
        <v>0</v>
      </c>
      <c r="F69" s="16">
        <f t="shared" si="32"/>
        <v>839</v>
      </c>
      <c r="G69" s="16">
        <f t="shared" si="32"/>
        <v>-7</v>
      </c>
      <c r="H69" s="16">
        <f t="shared" si="32"/>
        <v>1536</v>
      </c>
      <c r="I69" s="16">
        <f t="shared" si="32"/>
        <v>-550</v>
      </c>
      <c r="J69" s="16">
        <f t="shared" si="32"/>
        <v>-1217</v>
      </c>
      <c r="K69" s="16">
        <f t="shared" si="32"/>
        <v>-348</v>
      </c>
      <c r="L69" s="16">
        <f t="shared" si="32"/>
        <v>-200</v>
      </c>
      <c r="M69" s="16">
        <f t="shared" si="32"/>
        <v>-35</v>
      </c>
      <c r="N69" s="16">
        <f t="shared" ref="N69:P71" si="33">N32-M32</f>
        <v>-18</v>
      </c>
      <c r="O69" s="16">
        <f t="shared" si="33"/>
        <v>0</v>
      </c>
      <c r="P69" s="16">
        <f t="shared" si="33"/>
        <v>0</v>
      </c>
      <c r="Q69" s="16"/>
      <c r="R69" s="16"/>
      <c r="S69" s="16"/>
      <c r="T69" s="16"/>
      <c r="U69" s="16"/>
      <c r="V69" s="16"/>
      <c r="W69" s="16"/>
    </row>
    <row r="70" spans="1:23" x14ac:dyDescent="0.2">
      <c r="A70" s="16" t="s">
        <v>130</v>
      </c>
      <c r="C70" s="16">
        <f t="shared" ref="C70:M70" si="34">C33-B33</f>
        <v>0</v>
      </c>
      <c r="D70" s="16">
        <f t="shared" si="34"/>
        <v>0</v>
      </c>
      <c r="E70" s="16">
        <f t="shared" si="34"/>
        <v>0</v>
      </c>
      <c r="F70" s="16">
        <f t="shared" si="34"/>
        <v>0</v>
      </c>
      <c r="G70" s="16">
        <f t="shared" si="34"/>
        <v>5753</v>
      </c>
      <c r="H70" s="16">
        <f t="shared" si="34"/>
        <v>14238</v>
      </c>
      <c r="I70" s="16">
        <f t="shared" si="34"/>
        <v>-3429</v>
      </c>
      <c r="J70" s="16">
        <f t="shared" si="34"/>
        <v>13341</v>
      </c>
      <c r="K70" s="16">
        <f t="shared" si="34"/>
        <v>-29903</v>
      </c>
      <c r="L70" s="16">
        <f t="shared" si="34"/>
        <v>0</v>
      </c>
      <c r="M70" s="16">
        <f t="shared" si="34"/>
        <v>0</v>
      </c>
      <c r="N70" s="16">
        <f t="shared" si="33"/>
        <v>0</v>
      </c>
      <c r="O70" s="16">
        <f t="shared" si="33"/>
        <v>0</v>
      </c>
      <c r="P70" s="16">
        <f t="shared" si="33"/>
        <v>0</v>
      </c>
      <c r="Q70" s="16"/>
      <c r="R70" s="16"/>
      <c r="S70" s="16"/>
      <c r="T70" s="16"/>
      <c r="U70" s="16"/>
      <c r="V70" s="16"/>
      <c r="W70" s="16"/>
    </row>
    <row r="71" spans="1:23" x14ac:dyDescent="0.2">
      <c r="A71" s="16" t="s">
        <v>131</v>
      </c>
      <c r="C71" s="16">
        <f t="shared" ref="C71:M71" si="35">C34-B34</f>
        <v>-3008</v>
      </c>
      <c r="D71" s="16">
        <f t="shared" si="35"/>
        <v>1815</v>
      </c>
      <c r="E71" s="16">
        <f t="shared" si="35"/>
        <v>-642</v>
      </c>
      <c r="F71" s="16">
        <f t="shared" si="35"/>
        <v>8529</v>
      </c>
      <c r="G71" s="16">
        <f t="shared" si="35"/>
        <v>7202</v>
      </c>
      <c r="H71" s="16">
        <f t="shared" si="35"/>
        <v>17567</v>
      </c>
      <c r="I71" s="16">
        <f t="shared" si="35"/>
        <v>-4748</v>
      </c>
      <c r="J71" s="16">
        <f t="shared" si="35"/>
        <v>4607</v>
      </c>
      <c r="K71" s="16">
        <f t="shared" si="35"/>
        <v>-26803</v>
      </c>
      <c r="L71" s="16">
        <f t="shared" si="35"/>
        <v>6384</v>
      </c>
      <c r="M71" s="16">
        <f t="shared" si="35"/>
        <v>5820</v>
      </c>
      <c r="N71" s="16">
        <f t="shared" si="33"/>
        <v>-25409</v>
      </c>
      <c r="O71" s="16">
        <f t="shared" si="33"/>
        <v>5495</v>
      </c>
      <c r="P71" s="16">
        <f t="shared" si="33"/>
        <v>2435</v>
      </c>
      <c r="Q71" s="16"/>
      <c r="R71" s="16"/>
      <c r="S71" s="16"/>
      <c r="T71" s="16"/>
      <c r="U71" s="16"/>
      <c r="V71" s="16"/>
      <c r="W71" s="16"/>
    </row>
    <row r="73" spans="1:23" x14ac:dyDescent="0.2">
      <c r="A73" s="16" t="s">
        <v>132</v>
      </c>
    </row>
    <row r="74" spans="1:23" x14ac:dyDescent="0.2">
      <c r="A74" s="16" t="s">
        <v>133</v>
      </c>
      <c r="C74" s="16">
        <f t="shared" ref="C74:M74" si="36">C38-B38</f>
        <v>0</v>
      </c>
      <c r="D74" s="16">
        <f t="shared" si="36"/>
        <v>0</v>
      </c>
      <c r="E74" s="16">
        <f t="shared" si="36"/>
        <v>0</v>
      </c>
      <c r="F74" s="16">
        <f t="shared" si="36"/>
        <v>350</v>
      </c>
      <c r="G74" s="16">
        <f t="shared" si="36"/>
        <v>-350</v>
      </c>
      <c r="H74" s="16">
        <f t="shared" si="36"/>
        <v>0</v>
      </c>
      <c r="I74" s="16">
        <f t="shared" si="36"/>
        <v>200</v>
      </c>
      <c r="J74" s="16">
        <f t="shared" si="36"/>
        <v>0</v>
      </c>
      <c r="K74" s="16">
        <f t="shared" si="36"/>
        <v>0</v>
      </c>
      <c r="L74" s="16">
        <f t="shared" si="36"/>
        <v>0</v>
      </c>
      <c r="M74" s="16">
        <f t="shared" si="36"/>
        <v>-100</v>
      </c>
      <c r="N74" s="16">
        <f t="shared" ref="N74:N78" si="37">N38-M38</f>
        <v>-100</v>
      </c>
      <c r="O74" s="16">
        <f t="shared" ref="O74:O78" si="38">O38-N38</f>
        <v>0</v>
      </c>
      <c r="P74" s="16">
        <f t="shared" ref="P74:P78" si="39">P38-O38</f>
        <v>0</v>
      </c>
      <c r="Q74" s="16"/>
      <c r="R74" s="16"/>
      <c r="S74" s="16"/>
      <c r="T74" s="16"/>
      <c r="U74" s="16"/>
      <c r="V74" s="16"/>
      <c r="W74" s="16"/>
    </row>
    <row r="75" spans="1:23" x14ac:dyDescent="0.2">
      <c r="A75" s="16" t="s">
        <v>127</v>
      </c>
      <c r="C75" s="16">
        <f t="shared" ref="C75:M75" si="40">C39-B39</f>
        <v>-374</v>
      </c>
      <c r="D75" s="16">
        <f t="shared" si="40"/>
        <v>9</v>
      </c>
      <c r="E75" s="16">
        <f t="shared" si="40"/>
        <v>-567</v>
      </c>
      <c r="F75" s="16">
        <f t="shared" si="40"/>
        <v>426</v>
      </c>
      <c r="G75" s="16">
        <f t="shared" si="40"/>
        <v>964</v>
      </c>
      <c r="H75" s="16">
        <f t="shared" si="40"/>
        <v>-582</v>
      </c>
      <c r="I75" s="16">
        <f t="shared" si="40"/>
        <v>576</v>
      </c>
      <c r="J75" s="16">
        <f t="shared" si="40"/>
        <v>-80</v>
      </c>
      <c r="K75" s="16">
        <f t="shared" si="40"/>
        <v>-537</v>
      </c>
      <c r="L75" s="16">
        <f t="shared" si="40"/>
        <v>247</v>
      </c>
      <c r="M75" s="16">
        <f t="shared" si="40"/>
        <v>1136</v>
      </c>
      <c r="N75" s="16">
        <f t="shared" si="37"/>
        <v>-397</v>
      </c>
      <c r="O75" s="16">
        <f t="shared" si="38"/>
        <v>-566</v>
      </c>
      <c r="P75" s="16">
        <f t="shared" si="39"/>
        <v>-1316</v>
      </c>
      <c r="Q75" s="16"/>
      <c r="R75" s="16"/>
      <c r="S75" s="16"/>
      <c r="T75" s="16"/>
      <c r="U75" s="16"/>
      <c r="V75" s="16"/>
      <c r="W75" s="16"/>
    </row>
    <row r="76" spans="1:23" x14ac:dyDescent="0.2">
      <c r="A76" s="16" t="s">
        <v>164</v>
      </c>
      <c r="C76" s="16">
        <f t="shared" ref="C76:M76" si="41">C40-B40</f>
        <v>0</v>
      </c>
      <c r="D76" s="16">
        <f t="shared" si="41"/>
        <v>0</v>
      </c>
      <c r="E76" s="16">
        <f t="shared" si="41"/>
        <v>728</v>
      </c>
      <c r="F76" s="16">
        <f t="shared" si="41"/>
        <v>-728</v>
      </c>
      <c r="G76" s="16">
        <f t="shared" si="41"/>
        <v>0</v>
      </c>
      <c r="H76" s="16">
        <f t="shared" si="41"/>
        <v>0</v>
      </c>
      <c r="I76" s="16">
        <f t="shared" si="41"/>
        <v>0</v>
      </c>
      <c r="J76" s="16">
        <f t="shared" si="41"/>
        <v>0</v>
      </c>
      <c r="K76" s="16">
        <f t="shared" si="41"/>
        <v>0</v>
      </c>
      <c r="L76" s="16">
        <f t="shared" si="41"/>
        <v>0</v>
      </c>
      <c r="M76" s="16">
        <f t="shared" si="41"/>
        <v>0</v>
      </c>
      <c r="N76" s="16">
        <f t="shared" si="37"/>
        <v>0</v>
      </c>
      <c r="O76" s="16">
        <f t="shared" si="38"/>
        <v>0</v>
      </c>
      <c r="P76" s="16">
        <f t="shared" si="39"/>
        <v>0</v>
      </c>
      <c r="Q76" s="16"/>
      <c r="R76" s="16"/>
      <c r="S76" s="16"/>
      <c r="T76" s="16"/>
      <c r="U76" s="16"/>
      <c r="V76" s="16"/>
      <c r="W76" s="16"/>
    </row>
    <row r="77" spans="1:23" x14ac:dyDescent="0.2">
      <c r="A77" s="16" t="s">
        <v>128</v>
      </c>
      <c r="C77" s="16">
        <f t="shared" ref="C77:M77" si="42">C41-B41</f>
        <v>-298</v>
      </c>
      <c r="D77" s="16">
        <f t="shared" si="42"/>
        <v>0</v>
      </c>
      <c r="E77" s="16">
        <f t="shared" si="42"/>
        <v>0</v>
      </c>
      <c r="F77" s="16">
        <f t="shared" si="42"/>
        <v>949</v>
      </c>
      <c r="G77" s="16">
        <f t="shared" si="42"/>
        <v>-846</v>
      </c>
      <c r="H77" s="16">
        <f t="shared" si="42"/>
        <v>42</v>
      </c>
      <c r="I77" s="16">
        <f t="shared" si="42"/>
        <v>40</v>
      </c>
      <c r="J77" s="16">
        <f t="shared" si="42"/>
        <v>-185</v>
      </c>
      <c r="K77" s="16">
        <f t="shared" si="42"/>
        <v>0</v>
      </c>
      <c r="L77" s="16">
        <f t="shared" si="42"/>
        <v>0</v>
      </c>
      <c r="M77" s="16">
        <f t="shared" si="42"/>
        <v>0</v>
      </c>
      <c r="N77" s="16">
        <f t="shared" si="37"/>
        <v>0</v>
      </c>
      <c r="O77" s="16">
        <f t="shared" si="38"/>
        <v>0</v>
      </c>
      <c r="P77" s="16">
        <f t="shared" si="39"/>
        <v>0</v>
      </c>
      <c r="Q77" s="16"/>
      <c r="R77" s="16"/>
      <c r="S77" s="16"/>
      <c r="T77" s="16"/>
      <c r="U77" s="16"/>
      <c r="V77" s="16"/>
      <c r="W77" s="16"/>
    </row>
    <row r="78" spans="1:23" x14ac:dyDescent="0.2">
      <c r="A78" s="16" t="s">
        <v>134</v>
      </c>
      <c r="C78" s="16">
        <f t="shared" ref="C78:M78" si="43">C42-B42</f>
        <v>-672</v>
      </c>
      <c r="D78" s="16">
        <f t="shared" si="43"/>
        <v>9</v>
      </c>
      <c r="E78" s="16">
        <f t="shared" si="43"/>
        <v>161</v>
      </c>
      <c r="F78" s="16">
        <f t="shared" si="43"/>
        <v>997</v>
      </c>
      <c r="G78" s="16">
        <f t="shared" si="43"/>
        <v>-232</v>
      </c>
      <c r="H78" s="16">
        <f t="shared" si="43"/>
        <v>-540</v>
      </c>
      <c r="I78" s="16">
        <f t="shared" si="43"/>
        <v>816</v>
      </c>
      <c r="J78" s="16">
        <f t="shared" si="43"/>
        <v>-265</v>
      </c>
      <c r="K78" s="16">
        <f t="shared" si="43"/>
        <v>-537</v>
      </c>
      <c r="L78" s="16">
        <f t="shared" si="43"/>
        <v>247</v>
      </c>
      <c r="M78" s="16">
        <f t="shared" si="43"/>
        <v>1036</v>
      </c>
      <c r="N78" s="16">
        <f t="shared" si="37"/>
        <v>-497</v>
      </c>
      <c r="O78" s="16">
        <f t="shared" si="38"/>
        <v>-566</v>
      </c>
      <c r="P78" s="16">
        <f t="shared" si="39"/>
        <v>-1316</v>
      </c>
      <c r="Q78" s="16"/>
      <c r="R78" s="16"/>
      <c r="S78" s="16"/>
      <c r="T78" s="16"/>
      <c r="U78" s="16"/>
      <c r="V78" s="16"/>
      <c r="W78" s="16"/>
    </row>
    <row r="80" spans="1:23" x14ac:dyDescent="0.2">
      <c r="A80" s="15" t="s">
        <v>180</v>
      </c>
      <c r="C80" s="16">
        <f>C71+C78</f>
        <v>-3680</v>
      </c>
      <c r="D80" s="16">
        <f t="shared" ref="D80:M80" si="44">D71+D78</f>
        <v>1824</v>
      </c>
      <c r="E80" s="16">
        <f t="shared" si="44"/>
        <v>-481</v>
      </c>
      <c r="F80" s="16">
        <f t="shared" si="44"/>
        <v>9526</v>
      </c>
      <c r="G80" s="16">
        <f t="shared" si="44"/>
        <v>6970</v>
      </c>
      <c r="H80" s="16">
        <f t="shared" si="44"/>
        <v>17027</v>
      </c>
      <c r="I80" s="16">
        <f t="shared" si="44"/>
        <v>-3932</v>
      </c>
      <c r="J80" s="16">
        <f t="shared" si="44"/>
        <v>4342</v>
      </c>
      <c r="K80" s="16">
        <f t="shared" si="44"/>
        <v>-27340</v>
      </c>
      <c r="L80" s="16">
        <f t="shared" si="44"/>
        <v>6631</v>
      </c>
      <c r="M80" s="16">
        <f t="shared" si="44"/>
        <v>6856</v>
      </c>
      <c r="N80" s="16">
        <f t="shared" ref="N80:P80" si="45">N71+N78</f>
        <v>-25906</v>
      </c>
      <c r="O80" s="16">
        <f t="shared" si="45"/>
        <v>4929</v>
      </c>
      <c r="P80" s="16">
        <f t="shared" si="45"/>
        <v>1119</v>
      </c>
      <c r="Q80" s="16"/>
      <c r="R80" s="16"/>
      <c r="S80" s="16"/>
      <c r="T80" s="16"/>
      <c r="U80" s="16"/>
      <c r="V80" s="16"/>
      <c r="W80" s="16"/>
    </row>
  </sheetData>
  <pageMargins left="0.7" right="0.7" top="0.75" bottom="0.75" header="0.3" footer="0.3"/>
  <ignoredErrors>
    <ignoredError sqref="C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Cash Flow</vt:lpstr>
      <vt:lpstr>Balance Sheet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2012-02-25T16:09:36Z</dcterms:created>
  <dcterms:modified xsi:type="dcterms:W3CDTF">2013-11-22T01:45:00Z</dcterms:modified>
</cp:coreProperties>
</file>